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202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'2025'!$A$10:$R$334</definedName>
    <definedName name="_xlnm.Print_Area" localSheetId="0">'2025'!$A$1:$R$337</definedName>
    <definedName name="_xlnm.Print_Titles" localSheetId="0">'2025'!$6:$10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<sst xmlns="http://schemas.openxmlformats.org/spreadsheetml/2006/main" count="970" uniqueCount="232">
  <si>
    <t>EXTRAS DIN LISTA OBIECTIVELOR DE INVESTIȚII PE ANUL 2025</t>
  </si>
  <si>
    <t>Anexa nr. 5 la HCL nr. _______/ _____.___.2025</t>
  </si>
  <si>
    <t>I.</t>
  </si>
  <si>
    <t>Credite de angajament</t>
  </si>
  <si>
    <t>II.</t>
  </si>
  <si>
    <t>Credite bugetare</t>
  </si>
  <si>
    <t>Nr. Crt.</t>
  </si>
  <si>
    <t>CAPITOL</t>
  </si>
  <si>
    <t>SUBCAPITOL</t>
  </si>
  <si>
    <t>ALINEAT</t>
  </si>
  <si>
    <t>Denumirea obiectivului de investiții</t>
  </si>
  <si>
    <t>Amplasament</t>
  </si>
  <si>
    <t>I</t>
  </si>
  <si>
    <t>Valoarea totală a obiectivului</t>
  </si>
  <si>
    <t>Valoare decontata pana la 31.12.2024</t>
  </si>
  <si>
    <t>TOTAL    2025</t>
  </si>
  <si>
    <t>Program 2025</t>
  </si>
  <si>
    <t>Influente      +/-</t>
  </si>
  <si>
    <t>BUGET RECTIFICAT</t>
  </si>
  <si>
    <t>TOTAL</t>
  </si>
  <si>
    <t>din care:</t>
  </si>
  <si>
    <t>II</t>
  </si>
  <si>
    <t>Buget local</t>
  </si>
  <si>
    <t>Parțial autofinanțate</t>
  </si>
  <si>
    <t>UE/ PNRR/Alte surse</t>
  </si>
  <si>
    <t>din care Prefinanțare</t>
  </si>
  <si>
    <t>Contribuție proprie</t>
  </si>
  <si>
    <t>Credite interne</t>
  </si>
  <si>
    <t>6=7+11</t>
  </si>
  <si>
    <t>7=8+9+10</t>
  </si>
  <si>
    <t>14=6+13</t>
  </si>
  <si>
    <t>1. BUGET LOCAL</t>
  </si>
  <si>
    <t>Total A
OBIECTIVE DE INVESTIȚII IN CONTINUARE</t>
  </si>
  <si>
    <t>Total B
OBIECTIVE DE INVESTIȚII NOI</t>
  </si>
  <si>
    <t>Total C
ACHIZȚII DE BUNURI ȘI ALTE CHELTUIELI</t>
  </si>
  <si>
    <t>Autoritati publice 51.02</t>
  </si>
  <si>
    <t>B. OBIECTIVE DE INVESTITII NOI</t>
  </si>
  <si>
    <t>51.02</t>
  </si>
  <si>
    <t>51.02.01.03</t>
  </si>
  <si>
    <t>71.01.30</t>
  </si>
  <si>
    <t xml:space="preserve">Reabilitarea prin consolidare și creșterea eficienței energetice a imobilului  sediului Primăriei, U.A.T. Municipiul Slobozia </t>
  </si>
  <si>
    <t>Municipiul Slobozia</t>
  </si>
  <si>
    <t>Total C
Achizitii de bunuri si alte cheltuieli</t>
  </si>
  <si>
    <t>71.01.02</t>
  </si>
  <si>
    <t>Dotari independente:  AUTOTURISM</t>
  </si>
  <si>
    <t>Ordine publica si siguranta   nationala   61.02</t>
  </si>
  <si>
    <t>A. OBIECTIVE DE INVESTITII IN CONTINUARE</t>
  </si>
  <si>
    <t>61.2G</t>
  </si>
  <si>
    <t>61.02.03.04</t>
  </si>
  <si>
    <t xml:space="preserve">Centrul de instruire multifunctional Corp C2 Poligon-Executie lucrari </t>
  </si>
  <si>
    <t>Politia Locala</t>
  </si>
  <si>
    <t>Dotari independente:  Biciclete - 4 bucati</t>
  </si>
  <si>
    <t>71.01.03</t>
  </si>
  <si>
    <t>Dotari independente:  Fibră optică - rețea telecomunicații</t>
  </si>
  <si>
    <t>Dotari independente:  Kit Panaou fotovoltaic</t>
  </si>
  <si>
    <t>Dotari independente:  Video server -1 buc</t>
  </si>
  <si>
    <t>Dotari independente:  Indicator de viteză cu radar încorporat - 2 buc</t>
  </si>
  <si>
    <t>DALI + PT + DE  Sediu -sala de ședință</t>
  </si>
  <si>
    <t>Dotari independente:  Licențe sisteme de operare si office (10 buc)</t>
  </si>
  <si>
    <t>Invatamint    65.02</t>
  </si>
  <si>
    <t>65.02</t>
  </si>
  <si>
    <t>65.02.04.02</t>
  </si>
  <si>
    <t>Cresterea eficientei energetice - internat liceul tehnologic ”Mihai Eminescu”</t>
  </si>
  <si>
    <t>65.02.50</t>
  </si>
  <si>
    <t>Dotarea unităților de învățământ preuniversitar și a unităților conexe din Municipiul Slobozia</t>
  </si>
  <si>
    <t>ELENA</t>
  </si>
  <si>
    <t>Creșterea eficienței energetice - Gradinita cu program prelungit Piticot,  Municipiul Slobozia</t>
  </si>
  <si>
    <t>Creșterea eficienței energetice - Gradinita cu program prelungit Junior,  Municipiul Slobozia</t>
  </si>
  <si>
    <t>Creșterea eficienței energetice - Colegiul Național Mihai Viteazul, Corp A, Municipiul Slobozia</t>
  </si>
  <si>
    <t>Creșterea eficienței energetice - Scoala gimnaziala Sf. Andrei,  Municipiul Slobozia</t>
  </si>
  <si>
    <t>Creșterea eficienței energetice - Scoala gimnaziala Nr. 3, Corp C1/A,  Municipiul Slobozia</t>
  </si>
  <si>
    <t>Creșterea eficienței energetice - Liceul Tehnologic Alexandru Ioan Cuza, Corp B, Municipiul Slobozia</t>
  </si>
  <si>
    <t xml:space="preserve">Creșterea eficienței energetice - Liceul de arte Ionel Perlea, Corp A-C3, Municipiul Slobozia </t>
  </si>
  <si>
    <t>60.01</t>
  </si>
  <si>
    <t>Construire cresa medie, Str. Peneș Curcanu, nr. 10, municipiul Slobozia, județul Ialomița - Execuție lucrări</t>
  </si>
  <si>
    <t>Consorțiul Regional pentru Învățământ Dual ”Conect Muntenia”</t>
  </si>
  <si>
    <t>Construire cresa medie, Str. Peneș Curcanu, nr. 10, municipiul Slobozia, județul Ialomița - Realizare utilitati necesare obiectivului</t>
  </si>
  <si>
    <t>Amenajare teren sintetic multifunctional Colegiul National Mihai Viteazul</t>
  </si>
  <si>
    <t>Colegiul National Mihai Viteazul</t>
  </si>
  <si>
    <t>Creșterea eficienței energetice - Liceul Pedagogic Matei Basarab Corp A”, Municipiul Slobozia -  PT + Executie</t>
  </si>
  <si>
    <t>Liceul pedagogic Matei Basarab</t>
  </si>
  <si>
    <t>Amenajare parc -  PT + Executie</t>
  </si>
  <si>
    <t xml:space="preserve"> C. ALTE CHELTUIELI DE INVESTITII DIN CARE:</t>
  </si>
  <si>
    <t>Creșterea eficienței energetice - Colegiul Național Mihai Viteazul, Corp C6 (laboratoare de informatica si biblioteca), Municipiul Slobozia</t>
  </si>
  <si>
    <r>
      <rPr>
        <b/>
        <sz val="10"/>
        <rFont val="Times New Roman"/>
        <charset val="134"/>
      </rPr>
      <t xml:space="preserve">Creșterea eficienței energetice - Liceul de arte Ionel Perlea, Corp C1, Municipiul Slobozia </t>
    </r>
    <r>
      <rPr>
        <b/>
        <i/>
        <sz val="10"/>
        <rFont val="Times New Roman"/>
        <charset val="134"/>
      </rPr>
      <t>- alte cheltuieli</t>
    </r>
  </si>
  <si>
    <t>Creșterea eficienței energetice - Liceul de arte Ionel Perlea, Sala de Sport, Municipiul Slobozia</t>
  </si>
  <si>
    <t>Creșterea eficienței energetice - Colegiul Național Mihai Viteazul, Sala de sport, Municipiul Slobozia</t>
  </si>
  <si>
    <t>Campus Școlar - Liceul de Arte ”Ionel Perlea” - actualizare PT, DTAC +executie</t>
  </si>
  <si>
    <t>Centrul județean de excelență Ialomița - PT</t>
  </si>
  <si>
    <t>65.02.03.01</t>
  </si>
  <si>
    <t>Dotari independente: Suplimentare sistem video cu 4 camere</t>
  </si>
  <si>
    <t>GPP Dumbrava minunata</t>
  </si>
  <si>
    <t>Dotari Independenete- Calandru (presa de calcat)- 1 buc</t>
  </si>
  <si>
    <t>GPP Voinicelul</t>
  </si>
  <si>
    <t>Dotari Independenete- Aragaze profesionale cantina - 2 buc</t>
  </si>
  <si>
    <t>Dotari Independenete- 2 buc uși duble</t>
  </si>
  <si>
    <t>Dotari independente: Achizitie foisor</t>
  </si>
  <si>
    <t>Dotari independente: Achizitie multifunctional xerox</t>
  </si>
  <si>
    <t>Dotari independente: Imprejmuire unitate scolara Gradinita cu program prelungit Voinicelul str. Sudului</t>
  </si>
  <si>
    <t xml:space="preserve">Imprejmuire unitate scolara </t>
  </si>
  <si>
    <t>Scoala Gimnaziala Nr. 3</t>
  </si>
  <si>
    <t>Inlocuire bransament marire putere corp A</t>
  </si>
  <si>
    <t>Expertiza tehnica pentru executia a 2 iesiri corp C</t>
  </si>
  <si>
    <t>Dotari independente: Table interactive - 3 buc ; Laptop - 3buc</t>
  </si>
  <si>
    <t>Liceul de arte Ionel Perlea</t>
  </si>
  <si>
    <t>Dotari independente: Multifunctional bizhub + alimentator documente +stand mobil +consumabile</t>
  </si>
  <si>
    <t>Proiectare teren de sport Scoala nr. 1</t>
  </si>
  <si>
    <t>Proiectare teren de sport liceu</t>
  </si>
  <si>
    <t>Proiectare amenajare curte Scoala nr. 1</t>
  </si>
  <si>
    <t xml:space="preserve">Amenajare teren de sport Scoala Bora </t>
  </si>
  <si>
    <t>Amenajare teren de sport Scoala nr. 1</t>
  </si>
  <si>
    <t>65.02.04.01</t>
  </si>
  <si>
    <t>DALI  Gradinita Pinochio</t>
  </si>
  <si>
    <t>Liceul Tehnologic "Inaltarea Domnului"</t>
  </si>
  <si>
    <t xml:space="preserve">Sistem monitorizare audio video Sc4 </t>
  </si>
  <si>
    <t>Dotari independente: Cabina de paza Sc 4</t>
  </si>
  <si>
    <t>Dotari independente: Containere de depozitare - 2 buc</t>
  </si>
  <si>
    <t>Dotari independente: SERVER DATE</t>
  </si>
  <si>
    <t>Dotari independente: UPS SERVER DATE</t>
  </si>
  <si>
    <t xml:space="preserve">Dotari independente: RACK SERVER </t>
  </si>
  <si>
    <t>Dotari independente: LICENTE ANTIVIRUS TABLE INTERACTIVE</t>
  </si>
  <si>
    <t>Dotari independente: SOFT MANAGEMENT ANDROID</t>
  </si>
  <si>
    <t>REABILITARE INTERNAT SCOLAR CUZA- DALI+DTAC+PTE</t>
  </si>
  <si>
    <t>Liceul Tehnologic "Alexandu Ioan Cuza"</t>
  </si>
  <si>
    <t>PTE+REABILITATRE ENERGETICA CANTINA</t>
  </si>
  <si>
    <t>TEREN SPORT MULTIFUNCTIONAL</t>
  </si>
  <si>
    <t>Dotari independente: CAMERE DE SUPRAVEGHERE VIDEO SI SISTEM ACCES LICEUL TEHN. M. EMINESCU</t>
  </si>
  <si>
    <t>PTE REABILITARE TERMICA ATELIER ELECTROMECANICA +SALA FESTIVITATI</t>
  </si>
  <si>
    <t>REABILITATRE ATELIER SUDURA</t>
  </si>
  <si>
    <t>STAGII DE PRACTICA SI OPORTUNITATI DE CARIERA PENTRU ELEVII LICEULUI TEHNOLOGIC "ALEXANDRU IOAN CUZA"</t>
  </si>
  <si>
    <t>Dotari independente: Multifunctionala xerox</t>
  </si>
  <si>
    <t>Seminarul Teologic Ortodox "Sf Ioan Gura de Aur"</t>
  </si>
  <si>
    <t>Cultura, recreere si religie   67.02</t>
  </si>
  <si>
    <t>67.02</t>
  </si>
  <si>
    <t>67.02.50</t>
  </si>
  <si>
    <t xml:space="preserve">Cresterea eficientei energetice Centrul de Educație Non - formală PT+Execuție
</t>
  </si>
  <si>
    <r>
      <rPr>
        <b/>
        <sz val="10"/>
        <rFont val="Times New Roman"/>
        <charset val="134"/>
      </rPr>
      <t xml:space="preserve">Cresterea eficientei energetice - Casa Municipală de Cultură "Nicolae Rotaru" </t>
    </r>
    <r>
      <rPr>
        <b/>
        <i/>
        <sz val="10"/>
        <rFont val="Times New Roman"/>
        <charset val="134"/>
      </rPr>
      <t>- Executie lucrari</t>
    </r>
  </si>
  <si>
    <t xml:space="preserve">Modernizare si dotare sala de spectacole "Casa municipala de cultura Nicolae Rotaru" - executie lucrari </t>
  </si>
  <si>
    <t>Direcția Educație, Cultură și Tineret Slobozia</t>
  </si>
  <si>
    <t>Modernizare Ștrand Municipal Strada Răzoare, Municipiul Slobozia - Executie lucrări</t>
  </si>
  <si>
    <t>Modernizare Parc E 14</t>
  </si>
  <si>
    <t>Construire Sala de sport polivalenta in Municipiul Slobozia-realizare utilitati necesare</t>
  </si>
  <si>
    <t>Centrul Multifunctional pentru Tineret in Municipiul Slobozia - DALI,PT, asistență tehnică, verificare,  taxe, avize și alte cheltuieli</t>
  </si>
  <si>
    <t>67.02.05.03</t>
  </si>
  <si>
    <t>Amenajare teren minisport 1 Decembrie</t>
  </si>
  <si>
    <t>Directia de Administrare a domeniului Public Slobozia</t>
  </si>
  <si>
    <t>Amenajare teren minisport Aleea Olimpia (zona ANL Nordului)</t>
  </si>
  <si>
    <t>Dotari independente: Realizare sistem de irigatii zona Central</t>
  </si>
  <si>
    <t xml:space="preserve">Dotari independente: Realizare sistem de irigatii parcuri </t>
  </si>
  <si>
    <t>Dotari independente: Masinuta tuns gazon - 4 buc</t>
  </si>
  <si>
    <t>67.02G</t>
  </si>
  <si>
    <t>67.02.05.01</t>
  </si>
  <si>
    <t>Spor putere pentru instalatie de iluminat</t>
  </si>
  <si>
    <t>Clubul Sportiv Municipal ”Unirea” Slobozia</t>
  </si>
  <si>
    <t>Modernizare stadion 1 Mai - gazon</t>
  </si>
  <si>
    <t>Instalatie nocturna</t>
  </si>
  <si>
    <t>Copertina metalica</t>
  </si>
  <si>
    <t>Dotari independente: Sistem acces electronic turnicheti</t>
  </si>
  <si>
    <t>Dotari independente: Sistem supraveghere turnicheti</t>
  </si>
  <si>
    <t>Dotari independente: inlocuit gazon sintetic 1125mp</t>
  </si>
  <si>
    <t>Asigurari si asistenta sociala    68.02</t>
  </si>
  <si>
    <t>68.02</t>
  </si>
  <si>
    <t>68.02.06</t>
  </si>
  <si>
    <t>60.01 / 60.03/ 71</t>
  </si>
  <si>
    <r>
      <rPr>
        <b/>
        <sz val="10"/>
        <rFont val="Times New Roman"/>
        <charset val="134"/>
      </rPr>
      <t xml:space="preserve">Înființare și operaționalizare Centru de Zi de Asistență și Recuperare pentru persoane vârstnice al Municipiului Slobozia de tip (8810 CZ-V-I) -centre de zi de asistență și recuperare din cadrul centrului multifuncțional și o unitate de îngrijire la domiciliu din cadrul centrului multifuncțional (8810 ID-I)  </t>
    </r>
    <r>
      <rPr>
        <b/>
        <i/>
        <sz val="10"/>
        <rFont val="Times New Roman"/>
        <charset val="134"/>
      </rPr>
      <t>-DALI, PT +Executie</t>
    </r>
  </si>
  <si>
    <t>Directia de Asistenta Sociala</t>
  </si>
  <si>
    <t>68.02.15.02</t>
  </si>
  <si>
    <t>Dotări independente: Centrale termice cantina socială</t>
  </si>
  <si>
    <t>Dotări independente: Mese inox pentru bucătărie cantina socială</t>
  </si>
  <si>
    <t>68.02.50.50</t>
  </si>
  <si>
    <t>Dotări independente: Aragaz pentru centrul de zi</t>
  </si>
  <si>
    <t>Dotări independente: Echipamente exterior pentru spatiul de joaca</t>
  </si>
  <si>
    <t>Locuinte, servicii si dezvoltare publica    70.02</t>
  </si>
  <si>
    <t>Total A
OBIECTIVE DE INVESTITII IN CONTINUARE</t>
  </si>
  <si>
    <t>70.02</t>
  </si>
  <si>
    <t>70.02.50</t>
  </si>
  <si>
    <t>58.01</t>
  </si>
  <si>
    <r>
      <rPr>
        <b/>
        <sz val="10"/>
        <rFont val="Times New Roman"/>
        <charset val="134"/>
      </rPr>
      <t>Sistem   alternativ de mobilitate urbană utilizând stații automate de închiriere a bicicletelor în Municipiul Slobozia - Etapa II -</t>
    </r>
    <r>
      <rPr>
        <b/>
        <i/>
        <sz val="10"/>
        <rFont val="Times New Roman"/>
        <charset val="134"/>
      </rPr>
      <t>PT+executie</t>
    </r>
  </si>
  <si>
    <t>70.02.03.30</t>
  </si>
  <si>
    <r>
      <t xml:space="preserve">”Locuinte sociale cartier Bora” </t>
    </r>
    <r>
      <rPr>
        <b/>
        <i/>
        <sz val="10"/>
        <rFont val="Times New Roman"/>
        <charset val="134"/>
      </rPr>
      <t>-</t>
    </r>
    <r>
      <rPr>
        <b/>
        <sz val="10"/>
        <rFont val="Times New Roman"/>
        <charset val="134"/>
      </rPr>
      <t xml:space="preserve"> Executie lucrari</t>
    </r>
  </si>
  <si>
    <t>Constructie Complex   Social Bora in Municipiul Slobozia - PT+Executie lucrari</t>
  </si>
  <si>
    <t>58.01.03</t>
  </si>
  <si>
    <r>
      <t xml:space="preserve">Extinderea Centrului Multifuncțional Bora pentru desfășurarea de activități educative, culturale și recreative, adresate tuturor categoriilor de vârstă </t>
    </r>
    <r>
      <rPr>
        <b/>
        <i/>
        <sz val="10"/>
        <rFont val="Times New Roman"/>
        <charset val="134"/>
      </rPr>
      <t>-</t>
    </r>
    <r>
      <rPr>
        <b/>
        <sz val="10"/>
        <rFont val="Times New Roman"/>
        <charset val="134"/>
      </rPr>
      <t>Executie lucrari</t>
    </r>
  </si>
  <si>
    <r>
      <t>Creșterea calității serviciilor sociale și asigurarea educației timpurii în municipiul Slobozia prin construcția și dotarea unei grădinițe (zona Bora)-</t>
    </r>
    <r>
      <rPr>
        <b/>
        <i/>
        <sz val="10"/>
        <rFont val="Times New Roman"/>
        <charset val="134"/>
      </rPr>
      <t>PT+</t>
    </r>
    <r>
      <rPr>
        <b/>
        <sz val="10"/>
        <rFont val="Times New Roman"/>
        <charset val="134"/>
      </rPr>
      <t>Executie lucrari</t>
    </r>
  </si>
  <si>
    <t>Amenajare incinta (cai de acces, alei, parcari) si imprejmuire Cimitirul Uman Bora</t>
  </si>
  <si>
    <t>70.02.06</t>
  </si>
  <si>
    <t>71.01.30/58.42</t>
  </si>
  <si>
    <r>
      <rPr>
        <b/>
        <sz val="10"/>
        <rFont val="Times New Roman"/>
        <charset val="134"/>
      </rPr>
      <t xml:space="preserve"> Parc fotovoltaic în Municipiul Slobozia , Județul Ialomița -</t>
    </r>
    <r>
      <rPr>
        <b/>
        <i/>
        <sz val="10"/>
        <rFont val="Times New Roman"/>
        <charset val="134"/>
      </rPr>
      <t>Executie</t>
    </r>
  </si>
  <si>
    <r>
      <rPr>
        <b/>
        <sz val="10"/>
        <rFont val="Times New Roman"/>
        <charset val="134"/>
      </rPr>
      <t xml:space="preserve">Racordare la reteaua electrica iluminat Parc de distractie si agrement  Padurea Peri - </t>
    </r>
    <r>
      <rPr>
        <b/>
        <i/>
        <sz val="10"/>
        <rFont val="Times New Roman"/>
        <charset val="134"/>
      </rPr>
      <t>execuție lucrari</t>
    </r>
  </si>
  <si>
    <r>
      <rPr>
        <b/>
        <sz val="10"/>
        <rFont val="Times New Roman"/>
        <charset val="134"/>
      </rPr>
      <t xml:space="preserve">Extindere retea de gaz natural municipiul Slobozia </t>
    </r>
    <r>
      <rPr>
        <b/>
        <i/>
        <sz val="10"/>
        <rFont val="Times New Roman"/>
        <charset val="134"/>
      </rPr>
      <t xml:space="preserve">- </t>
    </r>
    <r>
      <rPr>
        <b/>
        <sz val="10"/>
        <rFont val="Times New Roman"/>
        <charset val="134"/>
      </rPr>
      <t>PT+Executie lucrari si alte cheltuieli -</t>
    </r>
  </si>
  <si>
    <t>Sistem  inteligent de trafic management și monitorizare bazat pe soluții inovative în Municipiul Slobozia-Dirigentie de santier</t>
  </si>
  <si>
    <t xml:space="preserve">Modernizare si realizare zona comerciala flori, zona "Elegant"- PT+Executie
</t>
  </si>
  <si>
    <t>Reabilitare functionala Piata Revolutiei-Executie Lucrari</t>
  </si>
  <si>
    <t>Realizare rețea de iluminat public Municipiul Slobozia strada Iezerului - PT+Executie</t>
  </si>
  <si>
    <t>Utilități locuințe tip ANL George Enescu - Execuție</t>
  </si>
  <si>
    <r>
      <t>Electrificare străzile</t>
    </r>
    <r>
      <rPr>
        <b/>
        <sz val="10"/>
        <rFont val="Times New Roman"/>
        <charset val="134"/>
      </rPr>
      <t xml:space="preserve"> </t>
    </r>
    <r>
      <rPr>
        <b/>
        <sz val="10"/>
        <rFont val="Times New Roman"/>
        <charset val="134"/>
      </rPr>
      <t>Prelungirea Rahova</t>
    </r>
    <r>
      <rPr>
        <b/>
        <sz val="10"/>
        <rFont val="Times New Roman"/>
        <charset val="134"/>
      </rPr>
      <t>, Dropiei și Vidin</t>
    </r>
  </si>
  <si>
    <r>
      <rPr>
        <b/>
        <sz val="10"/>
        <rFont val="Times New Roman"/>
        <charset val="134"/>
      </rPr>
      <t xml:space="preserve">Asigurarea iluminării corespunzătoare a trecerilor de pietoni nesemaforizate, a parcărilor și a tronsoanelor de drum intravilane insuficient iluminate - </t>
    </r>
    <r>
      <rPr>
        <b/>
        <i/>
        <sz val="10"/>
        <rFont val="Times New Roman"/>
        <charset val="134"/>
      </rPr>
      <t>SF, taxe, avize si alte cheltuieli</t>
    </r>
  </si>
  <si>
    <t>Realizare parcare publica Str. Răzoare Lot 1- SF</t>
  </si>
  <si>
    <t>Realizare parcare publica zona Stadion - SF</t>
  </si>
  <si>
    <t>Dotari independente: Trusa hidraulica de papucit - 1 buc</t>
  </si>
  <si>
    <t xml:space="preserve">Dotari independente: Produse specifice iluminat festiv de sarbatori
</t>
  </si>
  <si>
    <t>Protectia mediului    74.02</t>
  </si>
  <si>
    <t>74.02.06</t>
  </si>
  <si>
    <t>Extinderea și reabilitarea sistemului de canalizare menajară și pluvială în cartierele Slobozia Nouă și Bora - Executie</t>
  </si>
  <si>
    <r>
      <rPr>
        <b/>
        <sz val="10"/>
        <rFont val="Times New Roman"/>
        <charset val="134"/>
      </rPr>
      <t xml:space="preserve">Extindere Retele de alimentare cu apă și Canalizare Cartier Bora </t>
    </r>
    <r>
      <rPr>
        <b/>
        <i/>
        <sz val="10"/>
        <rFont val="Times New Roman"/>
        <charset val="134"/>
      </rPr>
      <t>-  - PT+DTAC+DTOE+EXECUTIE</t>
    </r>
  </si>
  <si>
    <t>74.02</t>
  </si>
  <si>
    <r>
      <rPr>
        <b/>
        <sz val="10"/>
        <rFont val="Times New Roman"/>
        <charset val="134"/>
      </rPr>
      <t xml:space="preserve">Extindere Retele de alimentare cu apă și Canalizare Slobozia Noua </t>
    </r>
    <r>
      <rPr>
        <b/>
        <i/>
        <sz val="10"/>
        <rFont val="Times New Roman"/>
        <charset val="134"/>
      </rPr>
      <t>-  - PT+DTAC+DTOE+EXECUTIE</t>
    </r>
  </si>
  <si>
    <t>74.02.05.02</t>
  </si>
  <si>
    <t>Construirea de centre de colectare a deșeurilor prin aport voluntar in Municipiul Slobozia, județul Ialomița-PT, executie</t>
  </si>
  <si>
    <t>74.02.05.01</t>
  </si>
  <si>
    <t>Construirea de insule ecologice digitalizate pentru colectarea selectivă a deșeurilor la nivelul Municipiului Slobozia, Județul Ialomița</t>
  </si>
  <si>
    <t xml:space="preserve">Modernizare treapta aerare linia 2 din cadrul Statiei de Epurare Slobozia - PT+Executie
</t>
  </si>
  <si>
    <r>
      <rPr>
        <b/>
        <sz val="10"/>
        <rFont val="Times New Roman"/>
        <charset val="134"/>
      </rPr>
      <t xml:space="preserve">Reabilitare și modernizare stații pompare ape uzate (S.P.A.U.) în municipiul Slobozia </t>
    </r>
    <r>
      <rPr>
        <b/>
        <i/>
        <sz val="10"/>
        <rFont val="Times New Roman"/>
        <charset val="134"/>
      </rPr>
      <t xml:space="preserve"> - PT+Executie</t>
    </r>
  </si>
  <si>
    <t>Modernizare statie Clorare din cadrul Gospodariei de apa din Municipiul Slobozia - PT+Executie</t>
  </si>
  <si>
    <t>Înlocuire / Deviere conducta de refulare DN 800 mm la statia de pompareape menajere str.Caramidari, Municipiul Slobozia - PT+DTAC+DTOE+EXECUTIE</t>
  </si>
  <si>
    <t>Extindere și reabilitare sistem de canalizare menajeră și pluvială în cartierele: Gării, Dimitrie Cantemir, Nordului, Viitor, Platforma Industrială Vest, Municipiul Slobozia - Expertiză tehnică, actualizare PT și asistență tehnică</t>
  </si>
  <si>
    <t>Dotari independente: Containere metalice pentru deseuri menajere - 150 buc</t>
  </si>
  <si>
    <t>Dotari independente: Ciur mobil</t>
  </si>
  <si>
    <t>Transporturi     84.02</t>
  </si>
  <si>
    <t>84.02</t>
  </si>
  <si>
    <t>84.02.03.02</t>
  </si>
  <si>
    <t>Reabilitare căi de rulare ale transportului public în Municipiul Slobozia-Pt+Executie lucrari</t>
  </si>
  <si>
    <t>Modernizarea transportului public din Municipiul Slobozia -Pt+Executie lucrari</t>
  </si>
  <si>
    <t>Realizarea unui terminal intermodal de transport al Municipiului Slobozia-Pt+Executie lucrari</t>
  </si>
  <si>
    <t>84.02.03.03</t>
  </si>
  <si>
    <r>
      <t>Centura ocolitoare din zona de Nord pentru Municipiul Slobozia si Modernizare  DC53 Slobozia</t>
    </r>
    <r>
      <rPr>
        <b/>
        <strike/>
        <sz val="10"/>
        <rFont val="Times New Roman"/>
        <charset val="134"/>
      </rPr>
      <t xml:space="preserve"> -</t>
    </r>
    <r>
      <rPr>
        <b/>
        <sz val="10"/>
        <rFont val="Times New Roman"/>
        <charset val="134"/>
      </rPr>
      <t xml:space="preserve"> Slobozia Noua -EXECUȚIE</t>
    </r>
  </si>
  <si>
    <t>Extindere si reabilitare strazi in Municipiul Slobozia- SLOBOZIA NOUĂ. Modernizare strazi si drumuri de interes local - PT + Execuție lucrări</t>
  </si>
  <si>
    <t xml:space="preserve"> Extindere si reabilitare  strazi in Municipiul Slobozia - Bora, modernizare strazi si drumuri de interes local-Studii de specialitate, DALI, expertiză, taxe, avize si alte cheltuieli </t>
  </si>
  <si>
    <t>Activitati autofinantate</t>
  </si>
  <si>
    <t>Președinte de ședință</t>
  </si>
  <si>
    <t>Secretar general al municipiului Slobozia</t>
  </si>
  <si>
    <t>Jr. Tudoran Valentin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</si>
</sst>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i/>
      <sz val="10"/>
      <name val="Times New Roman"/>
      <charset val="134"/>
    </font>
    <font>
      <sz val="10"/>
      <name val="Times New Roman"/>
      <charset val="134"/>
    </font>
    <font>
      <i/>
      <sz val="10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i/>
      <sz val="10"/>
      <color rgb="FFFF0000"/>
      <name val="Times New Roman"/>
      <charset val="134"/>
    </font>
    <font>
      <b/>
      <sz val="10"/>
      <color rgb="FFFF0000"/>
      <name val="Times New Roman"/>
      <charset val="134"/>
    </font>
    <font>
      <b/>
      <i/>
      <sz val="10"/>
      <name val="Times New Roman"/>
      <charset val="134"/>
    </font>
    <font>
      <b/>
      <sz val="10"/>
      <name val="Times New Roman"/>
      <charset val="134"/>
    </font>
    <font>
      <b/>
      <sz val="10"/>
      <color rgb="FFFF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trike/>
      <sz val="10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548326059755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8" tint="0.39954832605975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41" applyNumberFormat="0" applyAlignment="0" applyProtection="0">
      <alignment vertical="center"/>
    </xf>
    <xf numFmtId="0" fontId="26" fillId="11" borderId="42" applyNumberFormat="0" applyAlignment="0" applyProtection="0">
      <alignment vertical="center"/>
    </xf>
    <xf numFmtId="0" fontId="27" fillId="11" borderId="41" applyNumberFormat="0" applyAlignment="0" applyProtection="0">
      <alignment vertical="center"/>
    </xf>
    <xf numFmtId="0" fontId="28" fillId="12" borderId="43" applyNumberFormat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30" fillId="0" borderId="4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>
      <alignment vertical="center"/>
    </xf>
    <xf numFmtId="0" fontId="0" fillId="0" borderId="0"/>
    <xf numFmtId="0" fontId="0" fillId="0" borderId="0"/>
  </cellStyleXfs>
  <cellXfs count="316">
    <xf numFmtId="0" fontId="0" fillId="0" borderId="0" xfId="0"/>
    <xf numFmtId="0" fontId="0" fillId="0" borderId="0" xfId="49" applyFill="1"/>
    <xf numFmtId="0" fontId="1" fillId="0" borderId="0" xfId="49" applyFont="1"/>
    <xf numFmtId="0" fontId="2" fillId="0" borderId="0" xfId="49" applyFont="1"/>
    <xf numFmtId="0" fontId="1" fillId="0" borderId="0" xfId="49" applyFont="1" applyFill="1"/>
    <xf numFmtId="0" fontId="2" fillId="0" borderId="0" xfId="49" applyFont="1" applyFill="1"/>
    <xf numFmtId="0" fontId="3" fillId="0" borderId="0" xfId="49" applyFont="1"/>
    <xf numFmtId="0" fontId="3" fillId="0" borderId="0" xfId="49" applyFont="1" applyFill="1"/>
    <xf numFmtId="0" fontId="4" fillId="0" borderId="0" xfId="49" applyFont="1" applyFill="1"/>
    <xf numFmtId="0" fontId="4" fillId="0" borderId="0" xfId="49" applyFont="1"/>
    <xf numFmtId="0" fontId="2" fillId="0" borderId="0" xfId="54" applyFont="1" applyFill="1"/>
    <xf numFmtId="0" fontId="2" fillId="0" borderId="0" xfId="54" applyFont="1"/>
    <xf numFmtId="0" fontId="1" fillId="0" borderId="0" xfId="49" applyFont="1" applyAlignment="1">
      <alignment textRotation="90"/>
    </xf>
    <xf numFmtId="0" fontId="0" fillId="0" borderId="0" xfId="49"/>
    <xf numFmtId="0" fontId="1" fillId="0" borderId="0" xfId="49" applyFont="1" applyAlignment="1">
      <alignment horizontal="center"/>
    </xf>
    <xf numFmtId="0" fontId="5" fillId="0" borderId="0" xfId="49" applyFont="1" applyAlignment="1">
      <alignment horizontal="center"/>
    </xf>
    <xf numFmtId="0" fontId="2" fillId="0" borderId="0" xfId="49" applyFont="1" applyAlignment="1">
      <alignment horizontal="center"/>
    </xf>
    <xf numFmtId="0" fontId="6" fillId="0" borderId="0" xfId="49" applyFont="1"/>
    <xf numFmtId="0" fontId="2" fillId="0" borderId="0" xfId="49" applyFont="1" applyAlignment="1">
      <alignment horizontal="left"/>
    </xf>
    <xf numFmtId="0" fontId="2" fillId="0" borderId="1" xfId="49" applyFont="1" applyBorder="1" applyAlignment="1">
      <alignment horizontal="left"/>
    </xf>
    <xf numFmtId="0" fontId="6" fillId="2" borderId="2" xfId="50" applyFont="1" applyFill="1" applyBorder="1" applyAlignment="1">
      <alignment horizontal="center" vertical="center" textRotation="90" wrapText="1"/>
    </xf>
    <xf numFmtId="0" fontId="6" fillId="2" borderId="2" xfId="50" applyFont="1" applyFill="1" applyBorder="1" applyAlignment="1">
      <alignment horizontal="left" vertical="center" textRotation="90" wrapText="1"/>
    </xf>
    <xf numFmtId="0" fontId="6" fillId="2" borderId="3" xfId="50" applyFont="1" applyFill="1" applyBorder="1" applyAlignment="1">
      <alignment horizontal="center" vertical="center" textRotation="90" wrapText="1"/>
    </xf>
    <xf numFmtId="0" fontId="6" fillId="2" borderId="2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left" vertical="center" wrapText="1"/>
    </xf>
    <xf numFmtId="3" fontId="6" fillId="2" borderId="2" xfId="50" applyNumberFormat="1" applyFont="1" applyFill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center" vertical="center" textRotation="90" wrapText="1"/>
    </xf>
    <xf numFmtId="0" fontId="6" fillId="2" borderId="4" xfId="50" applyFont="1" applyFill="1" applyBorder="1" applyAlignment="1">
      <alignment horizontal="left" vertical="center" textRotation="90" wrapText="1"/>
    </xf>
    <xf numFmtId="0" fontId="6" fillId="2" borderId="5" xfId="50" applyFont="1" applyFill="1" applyBorder="1" applyAlignment="1">
      <alignment horizontal="center" vertical="center" textRotation="90" wrapText="1"/>
    </xf>
    <xf numFmtId="0" fontId="6" fillId="2" borderId="4" xfId="50" applyFont="1" applyFill="1" applyBorder="1" applyAlignment="1">
      <alignment horizontal="center" vertical="center" wrapText="1"/>
    </xf>
    <xf numFmtId="0" fontId="6" fillId="2" borderId="6" xfId="50" applyFont="1" applyFill="1" applyBorder="1" applyAlignment="1">
      <alignment horizontal="left" vertical="center" wrapText="1"/>
    </xf>
    <xf numFmtId="3" fontId="6" fillId="2" borderId="4" xfId="50" applyNumberFormat="1" applyFont="1" applyFill="1" applyBorder="1" applyAlignment="1">
      <alignment horizontal="center" vertical="center" wrapText="1"/>
    </xf>
    <xf numFmtId="0" fontId="6" fillId="2" borderId="7" xfId="50" applyFont="1" applyFill="1" applyBorder="1" applyAlignment="1">
      <alignment horizontal="center" vertical="center" textRotation="90" wrapText="1"/>
    </xf>
    <xf numFmtId="0" fontId="6" fillId="2" borderId="7" xfId="50" applyFont="1" applyFill="1" applyBorder="1" applyAlignment="1">
      <alignment horizontal="left" vertical="center" textRotation="90" wrapText="1"/>
    </xf>
    <xf numFmtId="0" fontId="6" fillId="2" borderId="8" xfId="50" applyFont="1" applyFill="1" applyBorder="1" applyAlignment="1">
      <alignment horizontal="center" vertical="center" textRotation="90" wrapText="1"/>
    </xf>
    <xf numFmtId="0" fontId="6" fillId="2" borderId="7" xfId="50" applyFont="1" applyFill="1" applyBorder="1" applyAlignment="1">
      <alignment horizontal="center" vertical="center" wrapText="1"/>
    </xf>
    <xf numFmtId="0" fontId="6" fillId="2" borderId="7" xfId="50" applyFont="1" applyFill="1" applyBorder="1" applyAlignment="1">
      <alignment horizontal="left" vertical="center" wrapText="1"/>
    </xf>
    <xf numFmtId="3" fontId="6" fillId="2" borderId="7" xfId="50" applyNumberFormat="1" applyFont="1" applyFill="1" applyBorder="1" applyAlignment="1">
      <alignment horizontal="center" vertical="center" wrapText="1"/>
    </xf>
    <xf numFmtId="0" fontId="6" fillId="2" borderId="9" xfId="50" applyFont="1" applyFill="1" applyBorder="1" applyAlignment="1">
      <alignment horizontal="center" vertical="top" wrapText="1"/>
    </xf>
    <xf numFmtId="0" fontId="6" fillId="2" borderId="10" xfId="50" applyFont="1" applyFill="1" applyBorder="1" applyAlignment="1">
      <alignment horizontal="center" vertical="top" wrapText="1"/>
    </xf>
    <xf numFmtId="0" fontId="6" fillId="2" borderId="10" xfId="50" applyFont="1" applyFill="1" applyBorder="1" applyAlignment="1">
      <alignment horizontal="center" vertical="top" textRotation="90" wrapText="1"/>
    </xf>
    <xf numFmtId="3" fontId="6" fillId="2" borderId="11" xfId="50" applyNumberFormat="1" applyFont="1" applyFill="1" applyBorder="1" applyAlignment="1">
      <alignment horizontal="center" vertical="top" wrapText="1"/>
    </xf>
    <xf numFmtId="0" fontId="6" fillId="3" borderId="12" xfId="50" applyFont="1" applyFill="1" applyBorder="1" applyAlignment="1">
      <alignment horizontal="center" vertical="top" wrapText="1"/>
    </xf>
    <xf numFmtId="0" fontId="6" fillId="3" borderId="12" xfId="50" applyFont="1" applyFill="1" applyBorder="1" applyAlignment="1">
      <alignment horizontal="left" vertical="center" wrapText="1"/>
    </xf>
    <xf numFmtId="3" fontId="6" fillId="3" borderId="12" xfId="50" applyNumberFormat="1" applyFont="1" applyFill="1" applyBorder="1" applyAlignment="1">
      <alignment horizontal="right" vertical="center" wrapText="1"/>
    </xf>
    <xf numFmtId="0" fontId="6" fillId="3" borderId="13" xfId="50" applyFont="1" applyFill="1" applyBorder="1" applyAlignment="1">
      <alignment horizontal="center" vertical="top" wrapText="1"/>
    </xf>
    <xf numFmtId="0" fontId="6" fillId="3" borderId="13" xfId="50" applyFont="1" applyFill="1" applyBorder="1" applyAlignment="1">
      <alignment horizontal="left" vertical="center" wrapText="1"/>
    </xf>
    <xf numFmtId="3" fontId="6" fillId="3" borderId="13" xfId="50" applyNumberFormat="1" applyFont="1" applyFill="1" applyBorder="1" applyAlignment="1">
      <alignment horizontal="right" vertical="center" wrapText="1"/>
    </xf>
    <xf numFmtId="0" fontId="7" fillId="4" borderId="13" xfId="52" applyFont="1" applyFill="1" applyBorder="1" applyAlignment="1">
      <alignment horizontal="center" vertical="center" wrapText="1"/>
    </xf>
    <xf numFmtId="0" fontId="6" fillId="4" borderId="13" xfId="50" applyFont="1" applyFill="1" applyBorder="1" applyAlignment="1">
      <alignment horizontal="left" vertical="center" wrapText="1"/>
    </xf>
    <xf numFmtId="3" fontId="6" fillId="4" borderId="13" xfId="50" applyNumberFormat="1" applyFont="1" applyFill="1" applyBorder="1" applyAlignment="1">
      <alignment horizontal="right" vertical="center" wrapText="1"/>
    </xf>
    <xf numFmtId="3" fontId="6" fillId="4" borderId="13" xfId="52" applyNumberFormat="1" applyFont="1" applyFill="1" applyBorder="1" applyAlignment="1">
      <alignment horizontal="right" vertical="center" wrapText="1"/>
    </xf>
    <xf numFmtId="0" fontId="6" fillId="3" borderId="13" xfId="52" applyFont="1" applyFill="1" applyBorder="1" applyAlignment="1">
      <alignment horizontal="center" vertical="center" wrapText="1"/>
    </xf>
    <xf numFmtId="3" fontId="6" fillId="3" borderId="13" xfId="52" applyNumberFormat="1" applyFont="1" applyFill="1" applyBorder="1" applyAlignment="1">
      <alignment horizontal="right" vertical="center" wrapText="1"/>
    </xf>
    <xf numFmtId="0" fontId="7" fillId="5" borderId="14" xfId="49" applyFont="1" applyFill="1" applyBorder="1" applyAlignment="1">
      <alignment horizontal="center" vertical="center" wrapText="1"/>
    </xf>
    <xf numFmtId="0" fontId="7" fillId="5" borderId="15" xfId="49" applyFont="1" applyFill="1" applyBorder="1" applyAlignment="1">
      <alignment horizontal="center" vertical="center" wrapText="1"/>
    </xf>
    <xf numFmtId="0" fontId="7" fillId="5" borderId="16" xfId="49" applyFont="1" applyFill="1" applyBorder="1" applyAlignment="1">
      <alignment horizontal="center" vertical="center" wrapText="1"/>
    </xf>
    <xf numFmtId="3" fontId="6" fillId="6" borderId="13" xfId="52" applyNumberFormat="1" applyFont="1" applyFill="1" applyBorder="1" applyAlignment="1">
      <alignment horizontal="right" vertical="center" wrapText="1"/>
    </xf>
    <xf numFmtId="0" fontId="7" fillId="5" borderId="17" xfId="49" applyFont="1" applyFill="1" applyBorder="1" applyAlignment="1">
      <alignment horizontal="center" vertical="center" wrapText="1"/>
    </xf>
    <xf numFmtId="0" fontId="7" fillId="5" borderId="18" xfId="49" applyFont="1" applyFill="1" applyBorder="1" applyAlignment="1">
      <alignment horizontal="center" vertical="center" wrapText="1"/>
    </xf>
    <xf numFmtId="0" fontId="7" fillId="5" borderId="19" xfId="49" applyFont="1" applyFill="1" applyBorder="1" applyAlignment="1">
      <alignment horizontal="center" vertical="center" wrapText="1"/>
    </xf>
    <xf numFmtId="0" fontId="7" fillId="2" borderId="20" xfId="50" applyFont="1" applyFill="1" applyBorder="1" applyAlignment="1">
      <alignment horizontal="center" vertical="center" wrapText="1"/>
    </xf>
    <xf numFmtId="0" fontId="7" fillId="2" borderId="20" xfId="50" applyFont="1" applyFill="1" applyBorder="1" applyAlignment="1">
      <alignment horizontal="center" vertical="center" textRotation="90" wrapText="1"/>
    </xf>
    <xf numFmtId="0" fontId="6" fillId="2" borderId="15" xfId="50" applyFont="1" applyFill="1" applyBorder="1" applyAlignment="1">
      <alignment horizontal="left" vertical="center" wrapText="1"/>
    </xf>
    <xf numFmtId="0" fontId="6" fillId="2" borderId="13" xfId="50" applyFont="1" applyFill="1" applyBorder="1" applyAlignment="1">
      <alignment horizontal="center" vertical="center" wrapText="1"/>
    </xf>
    <xf numFmtId="2" fontId="6" fillId="2" borderId="13" xfId="50" applyNumberFormat="1" applyFont="1" applyFill="1" applyBorder="1" applyAlignment="1">
      <alignment horizontal="left" vertical="center" wrapText="1"/>
    </xf>
    <xf numFmtId="3" fontId="6" fillId="0" borderId="13" xfId="52" applyNumberFormat="1" applyFont="1" applyFill="1" applyBorder="1" applyAlignment="1">
      <alignment horizontal="right" vertical="center" wrapText="1"/>
    </xf>
    <xf numFmtId="0" fontId="7" fillId="2" borderId="12" xfId="50" applyFont="1" applyFill="1" applyBorder="1" applyAlignment="1">
      <alignment horizontal="center" vertical="center" wrapText="1"/>
    </xf>
    <xf numFmtId="0" fontId="7" fillId="2" borderId="12" xfId="50" applyFont="1" applyFill="1" applyBorder="1" applyAlignment="1">
      <alignment horizontal="center" vertical="center" textRotation="90" wrapText="1"/>
    </xf>
    <xf numFmtId="0" fontId="6" fillId="2" borderId="18" xfId="50" applyFont="1" applyFill="1" applyBorder="1" applyAlignment="1">
      <alignment horizontal="left" vertical="center" wrapText="1"/>
    </xf>
    <xf numFmtId="0" fontId="8" fillId="4" borderId="13" xfId="49" applyFont="1" applyFill="1" applyBorder="1" applyAlignment="1">
      <alignment vertical="center"/>
    </xf>
    <xf numFmtId="3" fontId="6" fillId="4" borderId="13" xfId="49" applyNumberFormat="1" applyFont="1" applyFill="1" applyBorder="1" applyAlignment="1">
      <alignment horizontal="right" vertical="center" wrapText="1"/>
    </xf>
    <xf numFmtId="3" fontId="6" fillId="4" borderId="20" xfId="49" applyNumberFormat="1" applyFont="1" applyFill="1" applyBorder="1" applyAlignment="1">
      <alignment horizontal="center" vertical="center" textRotation="90" wrapText="1"/>
    </xf>
    <xf numFmtId="0" fontId="7" fillId="4" borderId="13" xfId="49" applyFont="1" applyFill="1" applyBorder="1" applyAlignment="1">
      <alignment horizontal="center" vertical="center" wrapText="1"/>
    </xf>
    <xf numFmtId="2" fontId="6" fillId="4" borderId="13" xfId="50" applyNumberFormat="1" applyFont="1" applyFill="1" applyBorder="1" applyAlignment="1">
      <alignment horizontal="left" vertical="center" wrapText="1"/>
    </xf>
    <xf numFmtId="3" fontId="6" fillId="4" borderId="12" xfId="49" applyNumberFormat="1" applyFont="1" applyFill="1" applyBorder="1" applyAlignment="1">
      <alignment horizontal="center" vertical="center" textRotation="90" wrapText="1"/>
    </xf>
    <xf numFmtId="0" fontId="7" fillId="2" borderId="13" xfId="50" applyFont="1" applyFill="1" applyBorder="1" applyAlignment="1">
      <alignment horizontal="center" vertical="center" wrapText="1"/>
    </xf>
    <xf numFmtId="0" fontId="7" fillId="2" borderId="20" xfId="50" applyFont="1" applyFill="1" applyBorder="1" applyAlignment="1">
      <alignment horizontal="center" vertical="top" textRotation="90" wrapText="1"/>
    </xf>
    <xf numFmtId="0" fontId="6" fillId="2" borderId="13" xfId="50" applyFont="1" applyFill="1" applyBorder="1" applyAlignment="1">
      <alignment vertical="center" wrapText="1"/>
    </xf>
    <xf numFmtId="0" fontId="6" fillId="2" borderId="13" xfId="50" applyFont="1" applyFill="1" applyBorder="1" applyAlignment="1">
      <alignment horizontal="center" vertical="top" wrapText="1"/>
    </xf>
    <xf numFmtId="3" fontId="6" fillId="2" borderId="13" xfId="50" applyNumberFormat="1" applyFont="1" applyFill="1" applyBorder="1"/>
    <xf numFmtId="0" fontId="7" fillId="2" borderId="12" xfId="50" applyFont="1" applyFill="1" applyBorder="1" applyAlignment="1">
      <alignment horizontal="center" vertical="top" textRotation="90" wrapText="1"/>
    </xf>
    <xf numFmtId="0" fontId="6" fillId="7" borderId="14" xfId="49" applyFont="1" applyFill="1" applyBorder="1" applyAlignment="1">
      <alignment horizontal="center" vertical="center" wrapText="1"/>
    </xf>
    <xf numFmtId="0" fontId="6" fillId="7" borderId="15" xfId="49" applyFont="1" applyFill="1" applyBorder="1" applyAlignment="1">
      <alignment horizontal="center" vertical="center" wrapText="1"/>
    </xf>
    <xf numFmtId="0" fontId="6" fillId="7" borderId="16" xfId="49" applyFont="1" applyFill="1" applyBorder="1" applyAlignment="1">
      <alignment horizontal="center" vertical="center" wrapText="1"/>
    </xf>
    <xf numFmtId="2" fontId="6" fillId="7" borderId="13" xfId="50" applyNumberFormat="1" applyFont="1" applyFill="1" applyBorder="1" applyAlignment="1">
      <alignment horizontal="left" vertical="center" wrapText="1"/>
    </xf>
    <xf numFmtId="3" fontId="6" fillId="7" borderId="13" xfId="49" applyNumberFormat="1" applyFont="1" applyFill="1" applyBorder="1" applyAlignment="1">
      <alignment horizontal="right" vertical="center" wrapText="1"/>
    </xf>
    <xf numFmtId="0" fontId="6" fillId="7" borderId="17" xfId="49" applyFont="1" applyFill="1" applyBorder="1" applyAlignment="1">
      <alignment horizontal="center" vertical="center" wrapText="1"/>
    </xf>
    <xf numFmtId="0" fontId="6" fillId="7" borderId="18" xfId="49" applyFont="1" applyFill="1" applyBorder="1" applyAlignment="1">
      <alignment horizontal="center" vertical="center" wrapText="1"/>
    </xf>
    <xf numFmtId="0" fontId="6" fillId="7" borderId="19" xfId="49" applyFont="1" applyFill="1" applyBorder="1" applyAlignment="1">
      <alignment horizontal="center" vertical="center" wrapText="1"/>
    </xf>
    <xf numFmtId="0" fontId="7" fillId="4" borderId="14" xfId="50" applyFont="1" applyFill="1" applyBorder="1" applyAlignment="1">
      <alignment horizontal="center" vertical="center" wrapText="1"/>
    </xf>
    <xf numFmtId="0" fontId="7" fillId="4" borderId="15" xfId="50" applyFont="1" applyFill="1" applyBorder="1" applyAlignment="1">
      <alignment horizontal="center" vertical="center" wrapText="1"/>
    </xf>
    <xf numFmtId="0" fontId="7" fillId="4" borderId="16" xfId="50" applyFont="1" applyFill="1" applyBorder="1" applyAlignment="1">
      <alignment horizontal="center" vertical="center" wrapText="1"/>
    </xf>
    <xf numFmtId="0" fontId="7" fillId="4" borderId="17" xfId="50" applyFont="1" applyFill="1" applyBorder="1" applyAlignment="1">
      <alignment horizontal="center" vertical="center" wrapText="1"/>
    </xf>
    <xf numFmtId="0" fontId="7" fillId="4" borderId="18" xfId="50" applyFont="1" applyFill="1" applyBorder="1" applyAlignment="1">
      <alignment horizontal="center" vertical="center" wrapText="1"/>
    </xf>
    <xf numFmtId="0" fontId="7" fillId="4" borderId="19" xfId="50" applyFont="1" applyFill="1" applyBorder="1" applyAlignment="1">
      <alignment horizontal="center" vertical="center" wrapText="1"/>
    </xf>
    <xf numFmtId="0" fontId="8" fillId="7" borderId="13" xfId="49" applyFont="1" applyFill="1" applyBorder="1" applyAlignment="1">
      <alignment vertical="center"/>
    </xf>
    <xf numFmtId="3" fontId="6" fillId="7" borderId="13" xfId="49" applyNumberFormat="1" applyFont="1" applyFill="1" applyBorder="1" applyAlignment="1">
      <alignment vertical="center" wrapText="1"/>
    </xf>
    <xf numFmtId="3" fontId="6" fillId="7" borderId="20" xfId="49" applyNumberFormat="1" applyFont="1" applyFill="1" applyBorder="1" applyAlignment="1">
      <alignment horizontal="center" vertical="center" textRotation="90" wrapText="1"/>
    </xf>
    <xf numFmtId="0" fontId="6" fillId="7" borderId="13" xfId="49" applyFont="1" applyFill="1" applyBorder="1" applyAlignment="1">
      <alignment horizontal="center" vertical="center" wrapText="1"/>
    </xf>
    <xf numFmtId="3" fontId="6" fillId="7" borderId="12" xfId="49" applyNumberFormat="1" applyFont="1" applyFill="1" applyBorder="1" applyAlignment="1">
      <alignment horizontal="center" vertical="center" textRotation="90" wrapText="1"/>
    </xf>
    <xf numFmtId="0" fontId="9" fillId="2" borderId="20" xfId="50" applyFont="1" applyFill="1" applyBorder="1" applyAlignment="1">
      <alignment horizontal="center" vertical="center" wrapText="1"/>
    </xf>
    <xf numFmtId="0" fontId="9" fillId="0" borderId="20" xfId="50" applyFont="1" applyBorder="1" applyAlignment="1">
      <alignment horizontal="center" vertical="center" wrapText="1"/>
    </xf>
    <xf numFmtId="0" fontId="6" fillId="2" borderId="20" xfId="50" applyFont="1" applyFill="1" applyBorder="1" applyAlignment="1">
      <alignment horizontal="left" vertical="center" wrapText="1"/>
    </xf>
    <xf numFmtId="0" fontId="9" fillId="2" borderId="21" xfId="50" applyFont="1" applyFill="1" applyBorder="1" applyAlignment="1">
      <alignment horizontal="center" vertical="center" wrapText="1"/>
    </xf>
    <xf numFmtId="0" fontId="9" fillId="0" borderId="12" xfId="50" applyFont="1" applyBorder="1" applyAlignment="1">
      <alignment horizontal="center" vertical="center" wrapText="1"/>
    </xf>
    <xf numFmtId="0" fontId="7" fillId="2" borderId="21" xfId="50" applyFont="1" applyFill="1" applyBorder="1" applyAlignment="1">
      <alignment horizontal="center" vertical="top" textRotation="90" wrapText="1"/>
    </xf>
    <xf numFmtId="0" fontId="6" fillId="2" borderId="12" xfId="50" applyFont="1" applyFill="1" applyBorder="1" applyAlignment="1">
      <alignment horizontal="left" vertical="center" wrapText="1"/>
    </xf>
    <xf numFmtId="0" fontId="7" fillId="2" borderId="13" xfId="50" applyFont="1" applyFill="1" applyBorder="1" applyAlignment="1">
      <alignment horizontal="center" vertical="top" textRotation="90" wrapText="1"/>
    </xf>
    <xf numFmtId="0" fontId="6" fillId="2" borderId="15" xfId="52" applyFont="1" applyFill="1" applyBorder="1" applyAlignment="1">
      <alignment horizontal="left" vertical="center" wrapText="1"/>
    </xf>
    <xf numFmtId="0" fontId="9" fillId="2" borderId="12" xfId="50" applyFont="1" applyFill="1" applyBorder="1" applyAlignment="1">
      <alignment horizontal="center" vertical="center" wrapText="1"/>
    </xf>
    <xf numFmtId="0" fontId="6" fillId="2" borderId="18" xfId="52" applyFont="1" applyFill="1" applyBorder="1" applyAlignment="1">
      <alignment horizontal="left" vertical="center" wrapText="1"/>
    </xf>
    <xf numFmtId="2" fontId="6" fillId="5" borderId="13" xfId="50" applyNumberFormat="1" applyFont="1" applyFill="1" applyBorder="1" applyAlignment="1">
      <alignment horizontal="left" vertical="center" wrapText="1"/>
    </xf>
    <xf numFmtId="3" fontId="6" fillId="5" borderId="13" xfId="50" applyNumberFormat="1" applyFont="1" applyFill="1" applyBorder="1"/>
    <xf numFmtId="0" fontId="7" fillId="0" borderId="20" xfId="50" applyFont="1" applyBorder="1" applyAlignment="1">
      <alignment horizontal="center" vertical="center" wrapText="1"/>
    </xf>
    <xf numFmtId="0" fontId="7" fillId="0" borderId="20" xfId="50" applyFont="1" applyBorder="1" applyAlignment="1">
      <alignment horizontal="center" vertical="center" textRotation="90" wrapText="1"/>
    </xf>
    <xf numFmtId="0" fontId="6" fillId="0" borderId="20" xfId="50" applyFont="1" applyBorder="1" applyAlignment="1">
      <alignment horizontal="left" vertical="center" wrapText="1"/>
    </xf>
    <xf numFmtId="0" fontId="7" fillId="0" borderId="12" xfId="50" applyFont="1" applyBorder="1" applyAlignment="1">
      <alignment horizontal="center" vertical="center" wrapText="1"/>
    </xf>
    <xf numFmtId="0" fontId="7" fillId="0" borderId="12" xfId="50" applyFont="1" applyBorder="1" applyAlignment="1">
      <alignment horizontal="center" vertical="center" textRotation="90" wrapText="1"/>
    </xf>
    <xf numFmtId="0" fontId="6" fillId="0" borderId="12" xfId="50" applyFont="1" applyBorder="1" applyAlignment="1">
      <alignment horizontal="left" vertical="center" wrapText="1"/>
    </xf>
    <xf numFmtId="3" fontId="6" fillId="2" borderId="22" xfId="50" applyNumberFormat="1" applyFont="1" applyFill="1" applyBorder="1" applyAlignment="1">
      <alignment horizontal="center" vertical="center" wrapText="1"/>
    </xf>
    <xf numFmtId="49" fontId="6" fillId="2" borderId="23" xfId="50" applyNumberFormat="1" applyFont="1" applyFill="1" applyBorder="1" applyAlignment="1">
      <alignment horizontal="center" vertical="center"/>
    </xf>
    <xf numFmtId="49" fontId="6" fillId="2" borderId="24" xfId="50" applyNumberFormat="1" applyFont="1" applyFill="1" applyBorder="1" applyAlignment="1">
      <alignment horizontal="center" vertical="center"/>
    </xf>
    <xf numFmtId="3" fontId="6" fillId="2" borderId="25" xfId="50" applyNumberFormat="1" applyFont="1" applyFill="1" applyBorder="1" applyAlignment="1">
      <alignment horizontal="center" vertical="center" wrapText="1"/>
    </xf>
    <xf numFmtId="3" fontId="6" fillId="2" borderId="13" xfId="50" applyNumberFormat="1" applyFont="1" applyFill="1" applyBorder="1" applyAlignment="1">
      <alignment horizontal="right" vertical="center" wrapText="1"/>
    </xf>
    <xf numFmtId="3" fontId="6" fillId="2" borderId="13" xfId="50" applyNumberFormat="1" applyFont="1" applyFill="1" applyBorder="1" applyAlignment="1">
      <alignment horizontal="center" vertical="center" wrapText="1"/>
    </xf>
    <xf numFmtId="3" fontId="6" fillId="2" borderId="26" xfId="50" applyNumberFormat="1" applyFont="1" applyFill="1" applyBorder="1" applyAlignment="1">
      <alignment horizontal="center" vertical="center" wrapText="1"/>
    </xf>
    <xf numFmtId="3" fontId="6" fillId="2" borderId="27" xfId="50" applyNumberFormat="1" applyFont="1" applyFill="1" applyBorder="1" applyAlignment="1">
      <alignment horizontal="center" vertical="center" wrapText="1"/>
    </xf>
    <xf numFmtId="3" fontId="6" fillId="2" borderId="28" xfId="50" applyNumberFormat="1" applyFont="1" applyFill="1" applyBorder="1" applyAlignment="1">
      <alignment horizontal="center" vertical="center" wrapText="1"/>
    </xf>
    <xf numFmtId="3" fontId="6" fillId="2" borderId="29" xfId="50" applyNumberFormat="1" applyFont="1" applyFill="1" applyBorder="1" applyAlignment="1">
      <alignment horizontal="center" vertical="center" wrapText="1"/>
    </xf>
    <xf numFmtId="3" fontId="6" fillId="2" borderId="30" xfId="50" applyNumberFormat="1" applyFont="1" applyFill="1" applyBorder="1" applyAlignment="1">
      <alignment horizontal="center" vertical="center" wrapText="1"/>
    </xf>
    <xf numFmtId="3" fontId="6" fillId="2" borderId="31" xfId="50" applyNumberFormat="1" applyFont="1" applyFill="1" applyBorder="1" applyAlignment="1">
      <alignment horizontal="right" vertical="center" wrapText="1"/>
    </xf>
    <xf numFmtId="3" fontId="6" fillId="2" borderId="31" xfId="50" applyNumberFormat="1" applyFont="1" applyFill="1" applyBorder="1" applyAlignment="1">
      <alignment horizontal="center" vertical="center" wrapText="1"/>
    </xf>
    <xf numFmtId="3" fontId="6" fillId="2" borderId="32" xfId="50" applyNumberFormat="1" applyFont="1" applyFill="1" applyBorder="1" applyAlignment="1">
      <alignment horizontal="center" vertical="center" wrapText="1"/>
    </xf>
    <xf numFmtId="3" fontId="6" fillId="2" borderId="33" xfId="50" applyNumberFormat="1" applyFont="1" applyFill="1" applyBorder="1" applyAlignment="1">
      <alignment horizontal="center" vertical="center" wrapText="1"/>
    </xf>
    <xf numFmtId="3" fontId="6" fillId="2" borderId="34" xfId="50" applyNumberFormat="1" applyFont="1" applyFill="1" applyBorder="1" applyAlignment="1">
      <alignment horizontal="center" vertical="center" wrapText="1"/>
    </xf>
    <xf numFmtId="3" fontId="6" fillId="2" borderId="35" xfId="5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/>
    <xf numFmtId="0" fontId="10" fillId="0" borderId="0" xfId="49" applyFont="1" applyAlignment="1">
      <alignment horizontal="center"/>
    </xf>
    <xf numFmtId="0" fontId="11" fillId="0" borderId="0" xfId="49" applyFont="1" applyAlignment="1">
      <alignment horizontal="center"/>
    </xf>
    <xf numFmtId="3" fontId="6" fillId="2" borderId="3" xfId="50" applyNumberFormat="1" applyFont="1" applyFill="1" applyBorder="1" applyAlignment="1">
      <alignment horizontal="center" vertical="center" wrapText="1"/>
    </xf>
    <xf numFmtId="3" fontId="6" fillId="2" borderId="5" xfId="50" applyNumberFormat="1" applyFont="1" applyFill="1" applyBorder="1" applyAlignment="1">
      <alignment horizontal="center" vertical="center" wrapText="1"/>
    </xf>
    <xf numFmtId="3" fontId="6" fillId="2" borderId="8" xfId="50" applyNumberFormat="1" applyFont="1" applyFill="1" applyBorder="1" applyAlignment="1">
      <alignment horizontal="center" vertical="center" wrapText="1"/>
    </xf>
    <xf numFmtId="3" fontId="0" fillId="0" borderId="0" xfId="49" applyNumberFormat="1"/>
    <xf numFmtId="3" fontId="6" fillId="0" borderId="13" xfId="49" applyNumberFormat="1" applyFont="1" applyBorder="1" applyAlignment="1">
      <alignment horizontal="right" vertical="center" wrapText="1"/>
    </xf>
    <xf numFmtId="3" fontId="6" fillId="8" borderId="13" xfId="49" applyNumberFormat="1" applyFont="1" applyFill="1" applyBorder="1" applyAlignment="1">
      <alignment horizontal="right" vertical="center" wrapText="1"/>
    </xf>
    <xf numFmtId="3" fontId="1" fillId="0" borderId="0" xfId="49" applyNumberFormat="1" applyFont="1"/>
    <xf numFmtId="0" fontId="6" fillId="0" borderId="20" xfId="50" applyFont="1" applyBorder="1" applyAlignment="1">
      <alignment horizontal="center" vertical="center" wrapText="1"/>
    </xf>
    <xf numFmtId="0" fontId="6" fillId="0" borderId="12" xfId="50" applyFont="1" applyBorder="1" applyAlignment="1">
      <alignment horizontal="center" vertical="center" wrapText="1"/>
    </xf>
    <xf numFmtId="0" fontId="7" fillId="0" borderId="20" xfId="50" applyFont="1" applyFill="1" applyBorder="1" applyAlignment="1">
      <alignment horizontal="center" vertical="center" wrapText="1"/>
    </xf>
    <xf numFmtId="0" fontId="7" fillId="0" borderId="20" xfId="50" applyFont="1" applyFill="1" applyBorder="1" applyAlignment="1">
      <alignment horizontal="center" vertical="center" textRotation="90" wrapText="1"/>
    </xf>
    <xf numFmtId="0" fontId="6" fillId="0" borderId="20" xfId="50" applyFont="1" applyFill="1" applyBorder="1" applyAlignment="1">
      <alignment horizontal="left" vertical="center" wrapText="1"/>
    </xf>
    <xf numFmtId="0" fontId="6" fillId="0" borderId="13" xfId="50" applyFont="1" applyFill="1" applyBorder="1" applyAlignment="1">
      <alignment horizontal="center" vertical="center" wrapText="1"/>
    </xf>
    <xf numFmtId="2" fontId="6" fillId="0" borderId="13" xfId="50" applyNumberFormat="1" applyFont="1" applyFill="1" applyBorder="1" applyAlignment="1">
      <alignment horizontal="left" vertical="center" wrapText="1"/>
    </xf>
    <xf numFmtId="3" fontId="6" fillId="0" borderId="13" xfId="50" applyNumberFormat="1" applyFont="1" applyFill="1" applyBorder="1"/>
    <xf numFmtId="0" fontId="7" fillId="0" borderId="12" xfId="50" applyFont="1" applyFill="1" applyBorder="1" applyAlignment="1">
      <alignment horizontal="center" vertical="center" wrapText="1"/>
    </xf>
    <xf numFmtId="0" fontId="7" fillId="0" borderId="12" xfId="50" applyFont="1" applyFill="1" applyBorder="1" applyAlignment="1">
      <alignment horizontal="center" vertical="center" textRotation="90" wrapText="1"/>
    </xf>
    <xf numFmtId="0" fontId="6" fillId="0" borderId="12" xfId="50" applyFont="1" applyFill="1" applyBorder="1" applyAlignment="1">
      <alignment horizontal="left" vertical="center" wrapText="1"/>
    </xf>
    <xf numFmtId="0" fontId="6" fillId="2" borderId="14" xfId="50" applyFont="1" applyFill="1" applyBorder="1" applyAlignment="1">
      <alignment horizontal="left" vertical="center" wrapText="1"/>
    </xf>
    <xf numFmtId="0" fontId="6" fillId="2" borderId="17" xfId="50" applyFont="1" applyFill="1" applyBorder="1" applyAlignment="1">
      <alignment horizontal="left" vertical="center" wrapText="1"/>
    </xf>
    <xf numFmtId="0" fontId="6" fillId="0" borderId="13" xfId="50" applyFont="1" applyFill="1" applyBorder="1" applyAlignment="1">
      <alignment vertical="center" wrapText="1"/>
    </xf>
    <xf numFmtId="0" fontId="6" fillId="2" borderId="16" xfId="50" applyFont="1" applyFill="1" applyBorder="1" applyAlignment="1">
      <alignment horizontal="center" vertical="center" wrapText="1"/>
    </xf>
    <xf numFmtId="0" fontId="6" fillId="2" borderId="19" xfId="50" applyFont="1" applyFill="1" applyBorder="1" applyAlignment="1">
      <alignment horizontal="center" vertical="center" wrapText="1"/>
    </xf>
    <xf numFmtId="0" fontId="8" fillId="4" borderId="20" xfId="50" applyFont="1" applyFill="1" applyBorder="1"/>
    <xf numFmtId="0" fontId="9" fillId="4" borderId="20" xfId="50" applyFont="1" applyFill="1" applyBorder="1" applyAlignment="1">
      <alignment horizontal="left" vertical="center" wrapText="1"/>
    </xf>
    <xf numFmtId="0" fontId="9" fillId="4" borderId="20" xfId="50" applyFont="1" applyFill="1" applyBorder="1" applyAlignment="1">
      <alignment horizontal="center" vertical="center" textRotation="90" wrapText="1"/>
    </xf>
    <xf numFmtId="0" fontId="9" fillId="4" borderId="14" xfId="50" applyFont="1" applyFill="1" applyBorder="1" applyAlignment="1">
      <alignment horizontal="left" vertical="center" wrapText="1"/>
    </xf>
    <xf numFmtId="0" fontId="9" fillId="4" borderId="16" xfId="50" applyFont="1" applyFill="1" applyBorder="1" applyAlignment="1">
      <alignment horizontal="left" vertical="center" wrapText="1"/>
    </xf>
    <xf numFmtId="0" fontId="8" fillId="4" borderId="12" xfId="50" applyFont="1" applyFill="1" applyBorder="1"/>
    <xf numFmtId="0" fontId="9" fillId="4" borderId="12" xfId="50" applyFont="1" applyFill="1" applyBorder="1" applyAlignment="1">
      <alignment horizontal="left" vertical="center" wrapText="1"/>
    </xf>
    <xf numFmtId="0" fontId="9" fillId="4" borderId="12" xfId="50" applyFont="1" applyFill="1" applyBorder="1" applyAlignment="1">
      <alignment horizontal="center" vertical="center" textRotation="90" wrapText="1"/>
    </xf>
    <xf numFmtId="0" fontId="9" fillId="4" borderId="17" xfId="50" applyFont="1" applyFill="1" applyBorder="1" applyAlignment="1">
      <alignment horizontal="left" vertical="center" wrapText="1"/>
    </xf>
    <xf numFmtId="0" fontId="9" fillId="4" borderId="19" xfId="50" applyFont="1" applyFill="1" applyBorder="1" applyAlignment="1">
      <alignment horizontal="left" vertical="center" wrapText="1"/>
    </xf>
    <xf numFmtId="0" fontId="6" fillId="2" borderId="20" xfId="52" applyFont="1" applyFill="1" applyBorder="1" applyAlignment="1">
      <alignment horizontal="left" vertical="center" wrapText="1"/>
    </xf>
    <xf numFmtId="0" fontId="6" fillId="2" borderId="12" xfId="52" applyFont="1" applyFill="1" applyBorder="1" applyAlignment="1">
      <alignment horizontal="left" vertical="center" wrapText="1"/>
    </xf>
    <xf numFmtId="0" fontId="7" fillId="2" borderId="13" xfId="50" applyFont="1" applyFill="1" applyBorder="1" applyAlignment="1">
      <alignment horizontal="center" vertical="center" textRotation="90" wrapText="1"/>
    </xf>
    <xf numFmtId="49" fontId="6" fillId="2" borderId="13" xfId="50" applyNumberFormat="1" applyFont="1" applyFill="1" applyBorder="1" applyAlignment="1">
      <alignment vertical="center" wrapText="1"/>
    </xf>
    <xf numFmtId="0" fontId="6" fillId="2" borderId="13" xfId="52" applyFont="1" applyFill="1" applyBorder="1" applyAlignment="1">
      <alignment horizontal="center" vertical="center" wrapText="1"/>
    </xf>
    <xf numFmtId="0" fontId="9" fillId="0" borderId="20" xfId="50" applyFont="1" applyFill="1" applyBorder="1" applyAlignment="1">
      <alignment horizontal="center" vertical="center" wrapText="1"/>
    </xf>
    <xf numFmtId="0" fontId="7" fillId="0" borderId="14" xfId="50" applyFont="1" applyFill="1" applyBorder="1" applyAlignment="1">
      <alignment horizontal="center" vertical="center" textRotation="90" wrapText="1"/>
    </xf>
    <xf numFmtId="0" fontId="7" fillId="0" borderId="13" xfId="50" applyFont="1" applyFill="1" applyBorder="1" applyAlignment="1">
      <alignment horizontal="center" vertical="center" textRotation="90" wrapText="1"/>
    </xf>
    <xf numFmtId="49" fontId="6" fillId="0" borderId="20" xfId="50" applyNumberFormat="1" applyFont="1" applyFill="1" applyBorder="1" applyAlignment="1">
      <alignment horizontal="left" vertical="center" wrapText="1"/>
    </xf>
    <xf numFmtId="0" fontId="6" fillId="0" borderId="20" xfId="52" applyFont="1" applyFill="1" applyBorder="1" applyAlignment="1">
      <alignment horizontal="center" vertical="center" wrapText="1"/>
    </xf>
    <xf numFmtId="0" fontId="9" fillId="0" borderId="12" xfId="50" applyFont="1" applyFill="1" applyBorder="1" applyAlignment="1">
      <alignment horizontal="center" vertical="center" wrapText="1"/>
    </xf>
    <xf numFmtId="0" fontId="7" fillId="0" borderId="17" xfId="50" applyFont="1" applyFill="1" applyBorder="1" applyAlignment="1">
      <alignment horizontal="center" vertical="center" textRotation="90" wrapText="1"/>
    </xf>
    <xf numFmtId="49" fontId="6" fillId="0" borderId="12" xfId="50" applyNumberFormat="1" applyFont="1" applyFill="1" applyBorder="1" applyAlignment="1">
      <alignment horizontal="left" vertical="center" wrapText="1"/>
    </xf>
    <xf numFmtId="0" fontId="6" fillId="0" borderId="12" xfId="52" applyFont="1" applyFill="1" applyBorder="1" applyAlignment="1">
      <alignment horizontal="center" vertical="center" wrapText="1"/>
    </xf>
    <xf numFmtId="49" fontId="6" fillId="2" borderId="13" xfId="50" applyNumberFormat="1" applyFont="1" applyFill="1" applyBorder="1" applyAlignment="1">
      <alignment horizontal="left" vertical="center" wrapText="1"/>
    </xf>
    <xf numFmtId="49" fontId="6" fillId="2" borderId="20" xfId="50" applyNumberFormat="1" applyFont="1" applyFill="1" applyBorder="1" applyAlignment="1">
      <alignment horizontal="left" vertical="center" wrapText="1"/>
    </xf>
    <xf numFmtId="49" fontId="6" fillId="2" borderId="12" xfId="50" applyNumberFormat="1" applyFont="1" applyFill="1" applyBorder="1" applyAlignment="1">
      <alignment horizontal="left" vertical="center" wrapText="1"/>
    </xf>
    <xf numFmtId="0" fontId="7" fillId="0" borderId="13" xfId="50" applyFont="1" applyFill="1" applyBorder="1" applyAlignment="1">
      <alignment horizontal="center" vertical="center" wrapText="1"/>
    </xf>
    <xf numFmtId="0" fontId="6" fillId="0" borderId="13" xfId="52" applyFont="1" applyFill="1" applyBorder="1" applyAlignment="1">
      <alignment horizontal="center" vertical="center" wrapText="1"/>
    </xf>
    <xf numFmtId="0" fontId="7" fillId="2" borderId="15" xfId="50" applyFont="1" applyFill="1" applyBorder="1" applyAlignment="1">
      <alignment horizontal="center" vertical="center" wrapText="1"/>
    </xf>
    <xf numFmtId="0" fontId="6" fillId="2" borderId="16" xfId="52" applyFont="1" applyFill="1" applyBorder="1" applyAlignment="1">
      <alignment horizontal="center" vertical="center" wrapText="1"/>
    </xf>
    <xf numFmtId="0" fontId="7" fillId="2" borderId="18" xfId="50" applyFont="1" applyFill="1" applyBorder="1" applyAlignment="1">
      <alignment horizontal="center" vertical="center" wrapText="1"/>
    </xf>
    <xf numFmtId="0" fontId="6" fillId="2" borderId="19" xfId="52" applyFont="1" applyFill="1" applyBorder="1" applyAlignment="1">
      <alignment horizontal="center" vertical="center" wrapText="1"/>
    </xf>
    <xf numFmtId="0" fontId="6" fillId="0" borderId="16" xfId="52" applyFont="1" applyFill="1" applyBorder="1" applyAlignment="1">
      <alignment horizontal="center" vertical="center" wrapText="1"/>
    </xf>
    <xf numFmtId="0" fontId="6" fillId="0" borderId="19" xfId="52" applyFont="1" applyFill="1" applyBorder="1" applyAlignment="1">
      <alignment horizontal="center" vertical="center" wrapText="1"/>
    </xf>
    <xf numFmtId="3" fontId="6" fillId="0" borderId="13" xfId="50" applyNumberFormat="1" applyFont="1" applyBorder="1" applyAlignment="1">
      <alignment horizontal="right" vertical="center" wrapText="1"/>
    </xf>
    <xf numFmtId="3" fontId="6" fillId="0" borderId="13" xfId="50" applyNumberFormat="1" applyFont="1" applyFill="1" applyBorder="1" applyAlignment="1">
      <alignment horizontal="right" vertical="center" wrapText="1"/>
    </xf>
    <xf numFmtId="3" fontId="6" fillId="0" borderId="13" xfId="50" applyNumberFormat="1" applyFont="1" applyBorder="1" applyAlignment="1">
      <alignment vertical="center"/>
    </xf>
    <xf numFmtId="3" fontId="6" fillId="0" borderId="13" xfId="50" applyNumberFormat="1" applyFont="1" applyFill="1" applyBorder="1" applyAlignment="1">
      <alignment vertical="center"/>
    </xf>
    <xf numFmtId="3" fontId="6" fillId="0" borderId="13" xfId="49" applyNumberFormat="1" applyFont="1" applyFill="1" applyBorder="1" applyAlignment="1">
      <alignment horizontal="right" vertical="center" wrapText="1"/>
    </xf>
    <xf numFmtId="49" fontId="6" fillId="0" borderId="13" xfId="50" applyNumberFormat="1" applyFont="1" applyFill="1" applyBorder="1" applyAlignment="1">
      <alignment horizontal="left" vertical="center" wrapText="1"/>
    </xf>
    <xf numFmtId="0" fontId="12" fillId="0" borderId="12" xfId="50" applyFont="1" applyBorder="1" applyAlignment="1">
      <alignment horizontal="center" vertical="center" wrapText="1"/>
    </xf>
    <xf numFmtId="0" fontId="6" fillId="0" borderId="16" xfId="50" applyFont="1" applyFill="1" applyBorder="1" applyAlignment="1">
      <alignment horizontal="center" vertical="center" wrapText="1"/>
    </xf>
    <xf numFmtId="0" fontId="6" fillId="0" borderId="19" xfId="50" applyFont="1" applyFill="1" applyBorder="1" applyAlignment="1">
      <alignment horizontal="center" vertical="center" wrapText="1"/>
    </xf>
    <xf numFmtId="0" fontId="7" fillId="4" borderId="14" xfId="49" applyFont="1" applyFill="1" applyBorder="1" applyAlignment="1">
      <alignment horizontal="center" vertical="center" wrapText="1"/>
    </xf>
    <xf numFmtId="0" fontId="7" fillId="4" borderId="15" xfId="49" applyFont="1" applyFill="1" applyBorder="1" applyAlignment="1">
      <alignment horizontal="center" vertical="center" wrapText="1"/>
    </xf>
    <xf numFmtId="0" fontId="7" fillId="4" borderId="16" xfId="49" applyFont="1" applyFill="1" applyBorder="1" applyAlignment="1">
      <alignment horizontal="center" vertical="center" wrapText="1"/>
    </xf>
    <xf numFmtId="0" fontId="7" fillId="4" borderId="17" xfId="49" applyFont="1" applyFill="1" applyBorder="1" applyAlignment="1">
      <alignment horizontal="center" vertical="center" wrapText="1"/>
    </xf>
    <xf numFmtId="0" fontId="7" fillId="4" borderId="18" xfId="49" applyFont="1" applyFill="1" applyBorder="1" applyAlignment="1">
      <alignment horizontal="center" vertical="center" wrapText="1"/>
    </xf>
    <xf numFmtId="0" fontId="7" fillId="4" borderId="19" xfId="49" applyFont="1" applyFill="1" applyBorder="1" applyAlignment="1">
      <alignment horizontal="center" vertical="center" wrapText="1"/>
    </xf>
    <xf numFmtId="0" fontId="7" fillId="0" borderId="13" xfId="49" applyFont="1" applyBorder="1" applyAlignment="1">
      <alignment horizontal="center" vertical="center" wrapText="1"/>
    </xf>
    <xf numFmtId="0" fontId="7" fillId="2" borderId="13" xfId="50" applyFont="1" applyFill="1" applyBorder="1" applyAlignment="1">
      <alignment horizontal="left" vertical="center" wrapText="1"/>
    </xf>
    <xf numFmtId="0" fontId="6" fillId="2" borderId="20" xfId="50" applyFont="1" applyFill="1" applyBorder="1" applyAlignment="1">
      <alignment horizontal="center" vertical="center" wrapText="1"/>
    </xf>
    <xf numFmtId="0" fontId="6" fillId="2" borderId="12" xfId="50" applyFont="1" applyFill="1" applyBorder="1" applyAlignment="1">
      <alignment horizontal="center" vertical="center" wrapText="1"/>
    </xf>
    <xf numFmtId="0" fontId="7" fillId="2" borderId="20" xfId="50" applyFont="1" applyFill="1" applyBorder="1" applyAlignment="1">
      <alignment horizontal="left" vertical="center" wrapText="1"/>
    </xf>
    <xf numFmtId="0" fontId="7" fillId="2" borderId="21" xfId="50" applyFont="1" applyFill="1" applyBorder="1" applyAlignment="1">
      <alignment horizontal="center" vertical="center" textRotation="90" wrapText="1"/>
    </xf>
    <xf numFmtId="3" fontId="6" fillId="5" borderId="13" xfId="49" applyNumberFormat="1" applyFont="1" applyFill="1" applyBorder="1" applyAlignment="1">
      <alignment horizontal="right" vertical="center" wrapText="1"/>
    </xf>
    <xf numFmtId="0" fontId="7" fillId="0" borderId="13" xfId="50" applyFont="1" applyBorder="1" applyAlignment="1">
      <alignment horizontal="left" vertical="center" wrapText="1"/>
    </xf>
    <xf numFmtId="0" fontId="6" fillId="0" borderId="20" xfId="50" applyFont="1" applyBorder="1" applyAlignment="1">
      <alignment horizontal="left" vertical="top" wrapText="1"/>
    </xf>
    <xf numFmtId="0" fontId="6" fillId="0" borderId="13" xfId="50" applyFont="1" applyBorder="1" applyAlignment="1">
      <alignment horizontal="center" vertical="center" wrapText="1"/>
    </xf>
    <xf numFmtId="2" fontId="6" fillId="0" borderId="13" xfId="50" applyNumberFormat="1" applyFont="1" applyBorder="1" applyAlignment="1">
      <alignment horizontal="left" vertical="center" wrapText="1"/>
    </xf>
    <xf numFmtId="0" fontId="6" fillId="0" borderId="12" xfId="50" applyFont="1" applyBorder="1" applyAlignment="1">
      <alignment horizontal="left" vertical="top" wrapText="1"/>
    </xf>
    <xf numFmtId="0" fontId="6" fillId="0" borderId="13" xfId="50" applyFont="1" applyFill="1" applyBorder="1" applyAlignment="1">
      <alignment horizontal="left" vertical="center" wrapText="1"/>
    </xf>
    <xf numFmtId="0" fontId="6" fillId="0" borderId="20" xfId="52" applyFont="1" applyFill="1" applyBorder="1" applyAlignment="1">
      <alignment horizontal="left" vertical="center" wrapText="1"/>
    </xf>
    <xf numFmtId="0" fontId="6" fillId="0" borderId="12" xfId="52" applyFont="1" applyFill="1" applyBorder="1" applyAlignment="1">
      <alignment horizontal="left" vertical="center" wrapText="1"/>
    </xf>
    <xf numFmtId="0" fontId="6" fillId="0" borderId="13" xfId="50" applyFont="1" applyBorder="1" applyAlignment="1">
      <alignment vertical="center" wrapText="1"/>
    </xf>
    <xf numFmtId="3" fontId="6" fillId="0" borderId="0" xfId="49" applyNumberFormat="1" applyFont="1"/>
    <xf numFmtId="3" fontId="13" fillId="0" borderId="13" xfId="50" applyNumberFormat="1" applyFont="1" applyFill="1" applyBorder="1" applyAlignment="1">
      <alignment vertical="center"/>
    </xf>
    <xf numFmtId="3" fontId="13" fillId="0" borderId="13" xfId="49" applyNumberFormat="1" applyFont="1" applyFill="1" applyBorder="1" applyAlignment="1">
      <alignment horizontal="right" vertical="center" wrapText="1"/>
    </xf>
    <xf numFmtId="0" fontId="6" fillId="0" borderId="20" xfId="49" applyFont="1" applyBorder="1" applyAlignment="1">
      <alignment horizontal="left" vertical="center" wrapText="1"/>
    </xf>
    <xf numFmtId="0" fontId="6" fillId="0" borderId="13" xfId="52" applyFont="1" applyBorder="1" applyAlignment="1">
      <alignment horizontal="center" vertical="center" wrapText="1"/>
    </xf>
    <xf numFmtId="0" fontId="6" fillId="0" borderId="12" xfId="49" applyFont="1" applyBorder="1" applyAlignment="1">
      <alignment horizontal="left" vertical="center" wrapText="1"/>
    </xf>
    <xf numFmtId="0" fontId="6" fillId="2" borderId="13" xfId="50" applyFont="1" applyFill="1" applyBorder="1" applyAlignment="1">
      <alignment horizontal="left" vertical="center" wrapText="1"/>
    </xf>
    <xf numFmtId="3" fontId="6" fillId="2" borderId="13" xfId="50" applyNumberFormat="1" applyFont="1" applyFill="1" applyBorder="1" applyAlignment="1">
      <alignment vertical="center"/>
    </xf>
    <xf numFmtId="0" fontId="7" fillId="0" borderId="13" xfId="50" applyFont="1" applyBorder="1" applyAlignment="1">
      <alignment horizontal="center" vertical="center" wrapText="1"/>
    </xf>
    <xf numFmtId="49" fontId="7" fillId="0" borderId="20" xfId="50" applyNumberFormat="1" applyFont="1" applyBorder="1" applyAlignment="1">
      <alignment horizontal="center" vertical="center" textRotation="90" wrapText="1"/>
    </xf>
    <xf numFmtId="49" fontId="7" fillId="0" borderId="12" xfId="50" applyNumberFormat="1" applyFont="1" applyBorder="1" applyAlignment="1">
      <alignment horizontal="center" vertical="center" textRotation="90" wrapText="1"/>
    </xf>
    <xf numFmtId="0" fontId="7" fillId="0" borderId="13" xfId="50" applyFont="1" applyFill="1" applyBorder="1" applyAlignment="1">
      <alignment horizontal="left" vertical="center" wrapText="1"/>
    </xf>
    <xf numFmtId="49" fontId="7" fillId="0" borderId="20" xfId="50" applyNumberFormat="1" applyFont="1" applyFill="1" applyBorder="1" applyAlignment="1">
      <alignment horizontal="center" vertical="center" textRotation="90" wrapText="1"/>
    </xf>
    <xf numFmtId="49" fontId="7" fillId="0" borderId="12" xfId="50" applyNumberFormat="1" applyFont="1" applyFill="1" applyBorder="1" applyAlignment="1">
      <alignment horizontal="center" vertical="center" textRotation="90" wrapText="1"/>
    </xf>
    <xf numFmtId="0" fontId="6" fillId="0" borderId="13" xfId="50" applyFont="1" applyBorder="1" applyAlignment="1">
      <alignment vertical="top" wrapText="1"/>
    </xf>
    <xf numFmtId="0" fontId="14" fillId="0" borderId="13" xfId="50" applyFont="1" applyBorder="1" applyAlignment="1">
      <alignment horizontal="left" vertical="center" wrapText="1"/>
    </xf>
    <xf numFmtId="49" fontId="14" fillId="0" borderId="20" xfId="50" applyNumberFormat="1" applyFont="1" applyBorder="1" applyAlignment="1">
      <alignment horizontal="center" vertical="center" textRotation="90" wrapText="1"/>
    </xf>
    <xf numFmtId="0" fontId="15" fillId="0" borderId="13" xfId="50" applyFont="1" applyBorder="1" applyAlignment="1">
      <alignment vertical="center" wrapText="1"/>
    </xf>
    <xf numFmtId="0" fontId="15" fillId="0" borderId="13" xfId="50" applyFont="1" applyBorder="1" applyAlignment="1">
      <alignment horizontal="center" vertical="center" wrapText="1"/>
    </xf>
    <xf numFmtId="2" fontId="15" fillId="0" borderId="13" xfId="50" applyNumberFormat="1" applyFont="1" applyBorder="1" applyAlignment="1">
      <alignment horizontal="left" vertical="center" wrapText="1"/>
    </xf>
    <xf numFmtId="3" fontId="15" fillId="0" borderId="13" xfId="50" applyNumberFormat="1" applyFont="1" applyBorder="1" applyAlignment="1">
      <alignment horizontal="right" vertical="center" wrapText="1"/>
    </xf>
    <xf numFmtId="49" fontId="14" fillId="0" borderId="12" xfId="50" applyNumberFormat="1" applyFont="1" applyBorder="1" applyAlignment="1">
      <alignment horizontal="center" vertical="center" textRotation="90" wrapText="1"/>
    </xf>
    <xf numFmtId="0" fontId="7" fillId="0" borderId="20" xfId="50" applyFont="1" applyFill="1" applyBorder="1" applyAlignment="1">
      <alignment horizontal="left" vertical="center" wrapText="1"/>
    </xf>
    <xf numFmtId="0" fontId="6" fillId="0" borderId="20" xfId="50" applyFont="1" applyFill="1" applyBorder="1" applyAlignment="1">
      <alignment vertical="center" wrapText="1"/>
    </xf>
    <xf numFmtId="0" fontId="6" fillId="0" borderId="20" xfId="50" applyFont="1" applyFill="1" applyBorder="1" applyAlignment="1">
      <alignment horizontal="center" vertical="top" wrapText="1"/>
    </xf>
    <xf numFmtId="0" fontId="7" fillId="0" borderId="12" xfId="50" applyFont="1" applyFill="1" applyBorder="1" applyAlignment="1">
      <alignment horizontal="left" vertical="center" wrapText="1"/>
    </xf>
    <xf numFmtId="0" fontId="6" fillId="0" borderId="12" xfId="50" applyFont="1" applyFill="1" applyBorder="1" applyAlignment="1">
      <alignment vertical="center" wrapText="1"/>
    </xf>
    <xf numFmtId="0" fontId="6" fillId="0" borderId="12" xfId="50" applyFont="1" applyFill="1" applyBorder="1" applyAlignment="1">
      <alignment horizontal="center" vertical="top" wrapText="1"/>
    </xf>
    <xf numFmtId="0" fontId="7" fillId="0" borderId="13" xfId="50" applyFont="1" applyBorder="1" applyAlignment="1">
      <alignment horizontal="center" vertical="center" textRotation="90" wrapText="1"/>
    </xf>
    <xf numFmtId="0" fontId="6" fillId="0" borderId="15" xfId="50" applyFont="1" applyBorder="1" applyAlignment="1">
      <alignment horizontal="left" vertical="center" wrapText="1"/>
    </xf>
    <xf numFmtId="3" fontId="6" fillId="0" borderId="13" xfId="50" applyNumberFormat="1" applyFont="1" applyBorder="1"/>
    <xf numFmtId="0" fontId="6" fillId="0" borderId="18" xfId="50" applyFont="1" applyBorder="1" applyAlignment="1">
      <alignment horizontal="left" vertical="center" wrapText="1"/>
    </xf>
    <xf numFmtId="3" fontId="13" fillId="0" borderId="13" xfId="50" applyNumberFormat="1" applyFont="1" applyFill="1" applyBorder="1" applyAlignment="1">
      <alignment horizontal="right" vertical="center" wrapText="1"/>
    </xf>
    <xf numFmtId="3" fontId="16" fillId="0" borderId="13" xfId="50" applyNumberFormat="1" applyFont="1" applyBorder="1" applyAlignment="1">
      <alignment horizontal="right" vertical="center" wrapText="1"/>
    </xf>
    <xf numFmtId="3" fontId="16" fillId="0" borderId="13" xfId="49" applyNumberFormat="1" applyFont="1" applyBorder="1" applyAlignment="1">
      <alignment horizontal="right" vertical="center" wrapText="1"/>
    </xf>
    <xf numFmtId="0" fontId="7" fillId="0" borderId="14" xfId="50" applyFont="1" applyBorder="1" applyAlignment="1">
      <alignment horizontal="center" vertical="center" wrapText="1"/>
    </xf>
    <xf numFmtId="0" fontId="7" fillId="0" borderId="17" xfId="50" applyFont="1" applyBorder="1" applyAlignment="1">
      <alignment horizontal="center" vertical="center" wrapText="1"/>
    </xf>
    <xf numFmtId="0" fontId="14" fillId="0" borderId="13" xfId="50" applyFont="1" applyBorder="1" applyAlignment="1">
      <alignment horizontal="center" vertical="center" textRotation="90" wrapText="1"/>
    </xf>
    <xf numFmtId="0" fontId="15" fillId="0" borderId="20" xfId="50" applyFont="1" applyBorder="1" applyAlignment="1">
      <alignment horizontal="left" vertical="center" wrapText="1"/>
    </xf>
    <xf numFmtId="2" fontId="6" fillId="0" borderId="12" xfId="50" applyNumberFormat="1" applyFont="1" applyBorder="1" applyAlignment="1">
      <alignment horizontal="left" vertical="center" wrapText="1"/>
    </xf>
    <xf numFmtId="0" fontId="6" fillId="7" borderId="36" xfId="49" applyFont="1" applyFill="1" applyBorder="1" applyAlignment="1">
      <alignment horizontal="center" vertical="center" wrapText="1"/>
    </xf>
    <xf numFmtId="0" fontId="6" fillId="7" borderId="0" xfId="49" applyFont="1" applyFill="1" applyAlignment="1">
      <alignment horizontal="center" vertical="center" wrapText="1"/>
    </xf>
    <xf numFmtId="0" fontId="6" fillId="7" borderId="37" xfId="49" applyFont="1" applyFill="1" applyBorder="1" applyAlignment="1">
      <alignment horizontal="center" vertical="center" wrapText="1"/>
    </xf>
    <xf numFmtId="2" fontId="6" fillId="7" borderId="12" xfId="50" applyNumberFormat="1" applyFont="1" applyFill="1" applyBorder="1" applyAlignment="1">
      <alignment horizontal="left" vertical="center" wrapText="1"/>
    </xf>
    <xf numFmtId="3" fontId="6" fillId="7" borderId="12" xfId="49" applyNumberFormat="1" applyFont="1" applyFill="1" applyBorder="1" applyAlignment="1">
      <alignment horizontal="right" vertical="center" wrapText="1"/>
    </xf>
    <xf numFmtId="0" fontId="7" fillId="0" borderId="13" xfId="49" applyFont="1" applyFill="1" applyBorder="1" applyAlignment="1">
      <alignment horizontal="center" vertical="center" wrapText="1"/>
    </xf>
    <xf numFmtId="0" fontId="7" fillId="0" borderId="20" xfId="49" applyFont="1" applyFill="1" applyBorder="1" applyAlignment="1">
      <alignment horizontal="center" vertical="center" textRotation="90" wrapText="1"/>
    </xf>
    <xf numFmtId="0" fontId="6" fillId="0" borderId="20" xfId="49" applyFont="1" applyFill="1" applyBorder="1" applyAlignment="1">
      <alignment horizontal="left" vertical="center" wrapText="1"/>
    </xf>
    <xf numFmtId="0" fontId="6" fillId="0" borderId="20" xfId="49" applyFont="1" applyFill="1" applyBorder="1" applyAlignment="1">
      <alignment horizontal="center" vertical="center" wrapText="1"/>
    </xf>
    <xf numFmtId="0" fontId="7" fillId="0" borderId="12" xfId="49" applyFont="1" applyFill="1" applyBorder="1" applyAlignment="1">
      <alignment horizontal="center" vertical="center" textRotation="90" wrapText="1"/>
    </xf>
    <xf numFmtId="0" fontId="6" fillId="0" borderId="12" xfId="49" applyFont="1" applyFill="1" applyBorder="1" applyAlignment="1">
      <alignment horizontal="left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6" fillId="0" borderId="13" xfId="50" applyFont="1" applyFill="1" applyBorder="1" applyAlignment="1">
      <alignment vertical="top" wrapText="1"/>
    </xf>
    <xf numFmtId="0" fontId="7" fillId="0" borderId="15" xfId="50" applyFont="1" applyFill="1" applyBorder="1" applyAlignment="1">
      <alignment horizontal="center" vertical="center" wrapText="1"/>
    </xf>
    <xf numFmtId="0" fontId="7" fillId="0" borderId="18" xfId="50" applyFont="1" applyFill="1" applyBorder="1" applyAlignment="1">
      <alignment horizontal="center" vertical="center" wrapText="1"/>
    </xf>
    <xf numFmtId="0" fontId="6" fillId="0" borderId="20" xfId="54" applyFont="1" applyBorder="1" applyAlignment="1">
      <alignment horizontal="left" vertical="center" wrapText="1"/>
    </xf>
    <xf numFmtId="0" fontId="6" fillId="0" borderId="12" xfId="54" applyFont="1" applyBorder="1" applyAlignment="1">
      <alignment horizontal="left" vertical="center" wrapText="1"/>
    </xf>
    <xf numFmtId="0" fontId="7" fillId="2" borderId="15" xfId="50" applyFont="1" applyFill="1" applyBorder="1" applyAlignment="1">
      <alignment horizontal="center" vertical="center" textRotation="90" wrapText="1"/>
    </xf>
    <xf numFmtId="0" fontId="6" fillId="2" borderId="16" xfId="50" applyFont="1" applyFill="1" applyBorder="1" applyAlignment="1">
      <alignment horizontal="left" vertical="top" wrapText="1"/>
    </xf>
    <xf numFmtId="0" fontId="7" fillId="2" borderId="18" xfId="50" applyFont="1" applyFill="1" applyBorder="1" applyAlignment="1">
      <alignment horizontal="center" vertical="center" textRotation="90" wrapText="1"/>
    </xf>
    <xf numFmtId="0" fontId="6" fillId="2" borderId="19" xfId="50" applyFont="1" applyFill="1" applyBorder="1" applyAlignment="1">
      <alignment horizontal="left" vertical="top" wrapText="1"/>
    </xf>
    <xf numFmtId="0" fontId="14" fillId="0" borderId="20" xfId="50" applyFont="1" applyBorder="1" applyAlignment="1">
      <alignment horizontal="center" vertical="center" textRotation="90" wrapText="1"/>
    </xf>
    <xf numFmtId="3" fontId="15" fillId="0" borderId="13" xfId="49" applyNumberFormat="1" applyFont="1" applyBorder="1" applyAlignment="1">
      <alignment horizontal="right" vertical="center" wrapText="1"/>
    </xf>
    <xf numFmtId="0" fontId="14" fillId="0" borderId="12" xfId="50" applyFont="1" applyBorder="1" applyAlignment="1">
      <alignment horizontal="center" vertical="center" textRotation="90" wrapText="1"/>
    </xf>
    <xf numFmtId="0" fontId="15" fillId="0" borderId="12" xfId="50" applyFont="1" applyBorder="1" applyAlignment="1">
      <alignment horizontal="left" vertical="center" wrapText="1"/>
    </xf>
    <xf numFmtId="0" fontId="6" fillId="2" borderId="20" xfId="50" applyFont="1" applyFill="1" applyBorder="1" applyAlignment="1">
      <alignment horizontal="left" vertical="top" wrapText="1"/>
    </xf>
    <xf numFmtId="0" fontId="6" fillId="2" borderId="12" xfId="50" applyFont="1" applyFill="1" applyBorder="1" applyAlignment="1">
      <alignment horizontal="left" vertical="top" wrapText="1"/>
    </xf>
    <xf numFmtId="3" fontId="6" fillId="0" borderId="12" xfId="50" applyNumberFormat="1" applyFont="1" applyBorder="1" applyAlignment="1">
      <alignment horizontal="right" vertical="center" wrapText="1"/>
    </xf>
    <xf numFmtId="3" fontId="6" fillId="0" borderId="13" xfId="54" applyNumberFormat="1" applyFont="1" applyFill="1" applyBorder="1" applyAlignment="1">
      <alignment horizontal="right" vertical="center" wrapText="1"/>
    </xf>
    <xf numFmtId="3" fontId="15" fillId="0" borderId="12" xfId="50" applyNumberFormat="1" applyFont="1" applyBorder="1" applyAlignment="1">
      <alignment horizontal="right" vertical="center" wrapText="1"/>
    </xf>
    <xf numFmtId="3" fontId="15" fillId="0" borderId="13" xfId="0" applyNumberFormat="1" applyFont="1" applyBorder="1" applyAlignment="1">
      <alignment horizontal="right" vertical="center" wrapText="1"/>
    </xf>
    <xf numFmtId="3" fontId="16" fillId="0" borderId="12" xfId="50" applyNumberFormat="1" applyFont="1" applyBorder="1" applyAlignment="1">
      <alignment horizontal="right" vertical="center" wrapText="1"/>
    </xf>
    <xf numFmtId="3" fontId="1" fillId="0" borderId="0" xfId="49" applyNumberFormat="1" applyFont="1" applyFill="1"/>
    <xf numFmtId="0" fontId="7" fillId="4" borderId="13" xfId="50" applyFont="1" applyFill="1" applyBorder="1" applyAlignment="1">
      <alignment horizontal="center" vertical="center" wrapText="1"/>
    </xf>
    <xf numFmtId="49" fontId="6" fillId="7" borderId="13" xfId="50" applyNumberFormat="1" applyFont="1" applyFill="1" applyBorder="1" applyAlignment="1">
      <alignment horizontal="center" vertical="center" wrapText="1"/>
    </xf>
    <xf numFmtId="3" fontId="6" fillId="7" borderId="13" xfId="50" applyNumberFormat="1" applyFont="1" applyFill="1" applyBorder="1"/>
    <xf numFmtId="0" fontId="7" fillId="4" borderId="13" xfId="50" applyFont="1" applyFill="1" applyBorder="1" applyAlignment="1">
      <alignment horizontal="left" vertical="center" wrapText="1"/>
    </xf>
    <xf numFmtId="0" fontId="7" fillId="4" borderId="13" xfId="50" applyFont="1" applyFill="1" applyBorder="1" applyAlignment="1">
      <alignment vertical="center" wrapText="1"/>
    </xf>
    <xf numFmtId="0" fontId="7" fillId="2" borderId="12" xfId="50" applyFont="1" applyFill="1" applyBorder="1" applyAlignment="1">
      <alignment horizontal="left" vertical="center" wrapText="1"/>
    </xf>
    <xf numFmtId="0" fontId="6" fillId="2" borderId="20" xfId="52" applyFont="1" applyFill="1" applyBorder="1" applyAlignment="1">
      <alignment horizontal="center" vertical="center" wrapText="1"/>
    </xf>
    <xf numFmtId="3" fontId="6" fillId="2" borderId="12" xfId="50" applyNumberFormat="1" applyFont="1" applyFill="1" applyBorder="1"/>
    <xf numFmtId="0" fontId="6" fillId="2" borderId="12" xfId="52" applyFont="1" applyFill="1" applyBorder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3" fontId="13" fillId="0" borderId="13" xfId="50" applyNumberFormat="1" applyFont="1" applyBorder="1" applyAlignment="1">
      <alignment horizontal="right" vertical="center" wrapText="1"/>
    </xf>
    <xf numFmtId="3" fontId="6" fillId="2" borderId="12" xfId="50" applyNumberFormat="1" applyFont="1" applyFill="1" applyBorder="1" applyAlignment="1">
      <alignment horizontal="right" vertical="center" wrapText="1"/>
    </xf>
    <xf numFmtId="3" fontId="13" fillId="0" borderId="13" xfId="49" applyNumberFormat="1" applyFont="1" applyBorder="1" applyAlignment="1">
      <alignment horizontal="right" vertical="center" wrapText="1"/>
    </xf>
    <xf numFmtId="3" fontId="13" fillId="2" borderId="13" xfId="50" applyNumberFormat="1" applyFont="1" applyFill="1" applyBorder="1" applyAlignment="1">
      <alignment horizontal="right" vertical="center" wrapText="1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2 2" xfId="50"/>
    <cellStyle name="Normal 2 2 2" xfId="51"/>
    <cellStyle name="Normal 2 3" xfId="52"/>
    <cellStyle name="Normal 2 4" xfId="53"/>
    <cellStyle name="Normal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1645444</xdr:colOff>
      <xdr:row>0</xdr:row>
      <xdr:rowOff>119062</xdr:rowOff>
    </xdr:from>
    <xdr:to>
      <xdr:col>11</xdr:col>
      <xdr:colOff>179017</xdr:colOff>
      <xdr:row>1</xdr:row>
      <xdr:rowOff>115093</xdr:rowOff>
    </xdr:to>
    <xdr:pic>
      <xdr:nvPicPr>
        <xdr:cNvPr id="2" name="Picture 1"/>
        <xdr:cNvPicPr/>
      </xdr:nvPicPr>
      <xdr:blipFill>
        <a:blip r:embed="rId1" cstate="print"/>
        <a:stretch>
          <a:fillRect/>
        </a:stretch>
      </xdr:blipFill>
      <xdr:spPr>
        <a:xfrm>
          <a:off x="3902710" y="118745"/>
          <a:ext cx="6086475" cy="1062990"/>
        </a:xfrm>
        <a:prstGeom prst="rect">
          <a:avLst/>
        </a:prstGeom>
      </xdr:spPr>
    </xdr:pic>
    <xdr:clientData/>
  </xdr:twoCellAnchor>
  <xdr:twoCellAnchor editAs="oneCell">
    <xdr:from>
      <xdr:col>4</xdr:col>
      <xdr:colOff>1638300</xdr:colOff>
      <xdr:row>0</xdr:row>
      <xdr:rowOff>114300</xdr:rowOff>
    </xdr:from>
    <xdr:to>
      <xdr:col>11</xdr:col>
      <xdr:colOff>190500</xdr:colOff>
      <xdr:row>1</xdr:row>
      <xdr:rowOff>123825</xdr:rowOff>
    </xdr:to>
    <xdr:pic>
      <xdr:nvPicPr>
        <xdr:cNvPr id="1064" name="Picture 1"/>
        <xdr:cNvPicPr/>
      </xdr:nvPicPr>
      <xdr:blipFill>
        <a:blip r:embed="rId2"/>
        <a:stretch>
          <a:fillRect/>
        </a:stretch>
      </xdr:blipFill>
      <xdr:spPr>
        <a:xfrm>
          <a:off x="3895725" y="114300"/>
          <a:ext cx="6105525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3"/>
  <sheetViews>
    <sheetView tabSelected="1" workbookViewId="0">
      <pane ySplit="1" topLeftCell="A2" activePane="bottomLeft" state="frozen"/>
      <selection/>
      <selection pane="bottomLeft" activeCell="S1" sqref="S$1:U$1048576"/>
    </sheetView>
  </sheetViews>
  <sheetFormatPr defaultColWidth="9" defaultRowHeight="15"/>
  <cols>
    <col min="1" max="1" width="5.57142857142857" style="2" customWidth="1"/>
    <col min="2" max="2" width="6.28571428571429" style="2" customWidth="1"/>
    <col min="3" max="3" width="8.71428571428571" style="12" customWidth="1"/>
    <col min="4" max="4" width="13.2857142857143" style="12" customWidth="1"/>
    <col min="5" max="5" width="44.8571428571429" style="2" customWidth="1"/>
    <col min="6" max="6" width="15.4285714285714" style="2" customWidth="1"/>
    <col min="7" max="7" width="2.14285714285714" style="3" customWidth="1"/>
    <col min="8" max="8" width="10.7142857142857" style="2" customWidth="1"/>
    <col min="9" max="10" width="14.1428571428571" style="2" customWidth="1"/>
    <col min="11" max="11" width="11.8571428571429" style="2" customWidth="1"/>
    <col min="12" max="12" width="11.2857142857143" style="2" customWidth="1"/>
    <col min="13" max="13" width="7.85714285714286" style="2" hidden="1" customWidth="1"/>
    <col min="14" max="14" width="11.5714285714286" style="2" customWidth="1"/>
    <col min="15" max="15" width="9.42857142857143" style="2" customWidth="1"/>
    <col min="16" max="16" width="7.85714285714286" style="2" customWidth="1"/>
    <col min="17" max="17" width="9.71428571428571" style="13" hidden="1" customWidth="1"/>
    <col min="18" max="18" width="13" style="13" hidden="1" customWidth="1"/>
    <col min="19" max="19" width="10" style="13" customWidth="1"/>
    <col min="20" max="21" width="10.8571428571429" style="13" customWidth="1"/>
    <col min="22" max="16384" width="9" style="13"/>
  </cols>
  <sheetData>
    <row r="1" ht="84" customHeight="1" spans="1:18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22.5" customHeight="1" spans="1:18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38"/>
      <c r="R2" s="138"/>
    </row>
    <row r="3" spans="1:18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39"/>
      <c r="R3" s="139"/>
    </row>
    <row r="4" spans="1:5">
      <c r="A4" s="17" t="s">
        <v>2</v>
      </c>
      <c r="B4" s="18" t="s">
        <v>3</v>
      </c>
      <c r="C4" s="18"/>
      <c r="D4" s="18"/>
      <c r="E4" s="18"/>
    </row>
    <row r="5" spans="1:5">
      <c r="A5" s="17" t="s">
        <v>4</v>
      </c>
      <c r="B5" s="19" t="s">
        <v>5</v>
      </c>
      <c r="C5" s="19"/>
      <c r="D5" s="19"/>
      <c r="E5" s="19"/>
    </row>
    <row r="6" spans="1:18">
      <c r="A6" s="20" t="s">
        <v>6</v>
      </c>
      <c r="B6" s="21" t="s">
        <v>7</v>
      </c>
      <c r="C6" s="22" t="s">
        <v>8</v>
      </c>
      <c r="D6" s="22" t="s">
        <v>9</v>
      </c>
      <c r="E6" s="23" t="s">
        <v>10</v>
      </c>
      <c r="F6" s="23" t="s">
        <v>11</v>
      </c>
      <c r="G6" s="24" t="s">
        <v>12</v>
      </c>
      <c r="H6" s="25" t="s">
        <v>13</v>
      </c>
      <c r="I6" s="120" t="s">
        <v>14</v>
      </c>
      <c r="J6" s="120" t="s">
        <v>15</v>
      </c>
      <c r="K6" s="121" t="s">
        <v>16</v>
      </c>
      <c r="L6" s="121"/>
      <c r="M6" s="121"/>
      <c r="N6" s="121"/>
      <c r="O6" s="121"/>
      <c r="P6" s="122"/>
      <c r="Q6" s="120" t="s">
        <v>17</v>
      </c>
      <c r="R6" s="140" t="s">
        <v>18</v>
      </c>
    </row>
    <row r="7" spans="1:18">
      <c r="A7" s="26"/>
      <c r="B7" s="27"/>
      <c r="C7" s="28"/>
      <c r="D7" s="28"/>
      <c r="E7" s="29"/>
      <c r="F7" s="29"/>
      <c r="G7" s="30"/>
      <c r="H7" s="31"/>
      <c r="I7" s="123"/>
      <c r="J7" s="123"/>
      <c r="K7" s="124" t="s">
        <v>19</v>
      </c>
      <c r="L7" s="125" t="s">
        <v>20</v>
      </c>
      <c r="M7" s="125"/>
      <c r="N7" s="125"/>
      <c r="O7" s="125"/>
      <c r="P7" s="126"/>
      <c r="Q7" s="123"/>
      <c r="R7" s="141"/>
    </row>
    <row r="8" customHeight="1" spans="1:18">
      <c r="A8" s="26"/>
      <c r="B8" s="27"/>
      <c r="C8" s="28"/>
      <c r="D8" s="28"/>
      <c r="E8" s="29"/>
      <c r="F8" s="29"/>
      <c r="G8" s="24" t="s">
        <v>21</v>
      </c>
      <c r="H8" s="31"/>
      <c r="I8" s="123"/>
      <c r="J8" s="123"/>
      <c r="K8" s="124"/>
      <c r="L8" s="127" t="s">
        <v>22</v>
      </c>
      <c r="M8" s="128"/>
      <c r="N8" s="128"/>
      <c r="O8" s="129"/>
      <c r="P8" s="126" t="s">
        <v>23</v>
      </c>
      <c r="Q8" s="123"/>
      <c r="R8" s="141"/>
    </row>
    <row r="9" ht="44.1" customHeight="1" spans="1:18">
      <c r="A9" s="32"/>
      <c r="B9" s="33"/>
      <c r="C9" s="34"/>
      <c r="D9" s="34"/>
      <c r="E9" s="35"/>
      <c r="F9" s="35"/>
      <c r="G9" s="36"/>
      <c r="H9" s="37"/>
      <c r="I9" s="123"/>
      <c r="J9" s="130"/>
      <c r="K9" s="131"/>
      <c r="L9" s="132" t="s">
        <v>24</v>
      </c>
      <c r="M9" s="132" t="s">
        <v>25</v>
      </c>
      <c r="N9" s="132" t="s">
        <v>26</v>
      </c>
      <c r="O9" s="132" t="s">
        <v>27</v>
      </c>
      <c r="P9" s="133"/>
      <c r="Q9" s="130"/>
      <c r="R9" s="142"/>
    </row>
    <row r="10" spans="1:18">
      <c r="A10" s="38">
        <v>0</v>
      </c>
      <c r="B10" s="39">
        <v>1</v>
      </c>
      <c r="C10" s="40"/>
      <c r="D10" s="40"/>
      <c r="E10" s="39">
        <v>2</v>
      </c>
      <c r="F10" s="39">
        <v>3</v>
      </c>
      <c r="G10" s="39"/>
      <c r="H10" s="41">
        <v>4</v>
      </c>
      <c r="I10" s="134"/>
      <c r="J10" s="135" t="s">
        <v>28</v>
      </c>
      <c r="K10" s="136" t="s">
        <v>29</v>
      </c>
      <c r="L10" s="136">
        <v>8</v>
      </c>
      <c r="M10" s="136">
        <v>9</v>
      </c>
      <c r="N10" s="136">
        <v>9</v>
      </c>
      <c r="O10" s="136">
        <v>10</v>
      </c>
      <c r="P10" s="136">
        <v>11</v>
      </c>
      <c r="Q10" s="136">
        <v>13</v>
      </c>
      <c r="R10" s="136" t="s">
        <v>30</v>
      </c>
    </row>
    <row r="11" spans="1:21">
      <c r="A11" s="42" t="s">
        <v>31</v>
      </c>
      <c r="B11" s="42"/>
      <c r="C11" s="42"/>
      <c r="D11" s="42"/>
      <c r="E11" s="42"/>
      <c r="F11" s="42"/>
      <c r="G11" s="43" t="s">
        <v>12</v>
      </c>
      <c r="H11" s="44">
        <f>H13+H15+H17</f>
        <v>715514094</v>
      </c>
      <c r="I11" s="44">
        <f>I13+I15+I17</f>
        <v>122702336</v>
      </c>
      <c r="J11" s="44">
        <f>K11+P11</f>
        <v>157165256</v>
      </c>
      <c r="K11" s="44">
        <f>L11+N11+O11</f>
        <v>157165256</v>
      </c>
      <c r="L11" s="44">
        <f>L13+L15+L17</f>
        <v>114043015</v>
      </c>
      <c r="M11" s="44">
        <f t="shared" ref="L11:P12" si="0">M13+M15+M17</f>
        <v>0</v>
      </c>
      <c r="N11" s="44">
        <f t="shared" si="0"/>
        <v>43122241</v>
      </c>
      <c r="O11" s="44">
        <f t="shared" si="0"/>
        <v>0</v>
      </c>
      <c r="P11" s="44">
        <f t="shared" si="0"/>
        <v>0</v>
      </c>
      <c r="Q11" s="44" t="e">
        <f>Q13+Q15+Q17</f>
        <v>#REF!</v>
      </c>
      <c r="R11" s="44" t="e">
        <f>J11+Q11</f>
        <v>#REF!</v>
      </c>
      <c r="U11" s="143"/>
    </row>
    <row r="12" spans="1:21">
      <c r="A12" s="45"/>
      <c r="B12" s="45"/>
      <c r="C12" s="45"/>
      <c r="D12" s="45"/>
      <c r="E12" s="45"/>
      <c r="F12" s="45"/>
      <c r="G12" s="46" t="s">
        <v>21</v>
      </c>
      <c r="H12" s="47">
        <f>H14+H16+H18</f>
        <v>715514094</v>
      </c>
      <c r="I12" s="47">
        <f>I14+I16+I18</f>
        <v>122702336</v>
      </c>
      <c r="J12" s="44">
        <f>K12+P12</f>
        <v>157165256</v>
      </c>
      <c r="K12" s="44">
        <f>L12+N12+O12</f>
        <v>157165256</v>
      </c>
      <c r="L12" s="44">
        <f t="shared" si="0"/>
        <v>114043015</v>
      </c>
      <c r="M12" s="47">
        <f t="shared" si="0"/>
        <v>0</v>
      </c>
      <c r="N12" s="47">
        <f t="shared" si="0"/>
        <v>43122241</v>
      </c>
      <c r="O12" s="47">
        <f t="shared" si="0"/>
        <v>0</v>
      </c>
      <c r="P12" s="47">
        <f t="shared" si="0"/>
        <v>0</v>
      </c>
      <c r="Q12" s="47" t="e">
        <f>Q14+Q16+Q18</f>
        <v>#REF!</v>
      </c>
      <c r="R12" s="44" t="e">
        <f>J12+Q12</f>
        <v>#REF!</v>
      </c>
      <c r="U12" s="143"/>
    </row>
    <row r="13" spans="1:18">
      <c r="A13" s="48" t="s">
        <v>32</v>
      </c>
      <c r="B13" s="48"/>
      <c r="C13" s="48"/>
      <c r="D13" s="48"/>
      <c r="E13" s="48"/>
      <c r="F13" s="48"/>
      <c r="G13" s="49" t="s">
        <v>12</v>
      </c>
      <c r="H13" s="50">
        <f>H31+H53+H173+H235+H283+H313</f>
        <v>399935482</v>
      </c>
      <c r="I13" s="50">
        <f>I31+I53+I173+I235+I283+I313</f>
        <v>118307375</v>
      </c>
      <c r="J13" s="50">
        <f t="shared" ref="J13:Q13" si="1">J31+J53+J173+J235+J283+J313</f>
        <v>115370574</v>
      </c>
      <c r="K13" s="50">
        <f t="shared" si="1"/>
        <v>115370574</v>
      </c>
      <c r="L13" s="50">
        <f t="shared" si="1"/>
        <v>101723485</v>
      </c>
      <c r="M13" s="50">
        <f t="shared" si="1"/>
        <v>0</v>
      </c>
      <c r="N13" s="50">
        <f t="shared" si="1"/>
        <v>13647089</v>
      </c>
      <c r="O13" s="50">
        <f t="shared" si="1"/>
        <v>0</v>
      </c>
      <c r="P13" s="50">
        <f t="shared" si="1"/>
        <v>0</v>
      </c>
      <c r="Q13" s="50" t="e">
        <f t="shared" si="1"/>
        <v>#REF!</v>
      </c>
      <c r="R13" s="50" t="e">
        <f>J13+Q13</f>
        <v>#REF!</v>
      </c>
    </row>
    <row r="14" spans="1:21">
      <c r="A14" s="48"/>
      <c r="B14" s="48"/>
      <c r="C14" s="48"/>
      <c r="D14" s="48"/>
      <c r="E14" s="48"/>
      <c r="F14" s="48"/>
      <c r="G14" s="49" t="s">
        <v>21</v>
      </c>
      <c r="H14" s="50">
        <f>H32+H54+H174+H236+H284+H314</f>
        <v>399935482</v>
      </c>
      <c r="I14" s="50">
        <f>I32+I54+I174+I236+I284+I314</f>
        <v>118307375</v>
      </c>
      <c r="J14" s="50">
        <f t="shared" ref="J14:Q14" si="2">J32+J54+J174+J236+J284+J314</f>
        <v>115370574</v>
      </c>
      <c r="K14" s="50">
        <f t="shared" si="2"/>
        <v>115370574</v>
      </c>
      <c r="L14" s="50">
        <f t="shared" si="2"/>
        <v>101723485</v>
      </c>
      <c r="M14" s="50">
        <f t="shared" si="2"/>
        <v>0</v>
      </c>
      <c r="N14" s="50">
        <f t="shared" si="2"/>
        <v>13647089</v>
      </c>
      <c r="O14" s="50">
        <f t="shared" si="2"/>
        <v>0</v>
      </c>
      <c r="P14" s="50">
        <f t="shared" si="2"/>
        <v>0</v>
      </c>
      <c r="Q14" s="50" t="e">
        <f t="shared" si="2"/>
        <v>#REF!</v>
      </c>
      <c r="R14" s="50" t="e">
        <f>J14+Q14</f>
        <v>#REF!</v>
      </c>
      <c r="U14" s="143"/>
    </row>
    <row r="15" spans="1:18">
      <c r="A15" s="48" t="s">
        <v>33</v>
      </c>
      <c r="B15" s="48"/>
      <c r="C15" s="48"/>
      <c r="D15" s="48"/>
      <c r="E15" s="48"/>
      <c r="F15" s="48"/>
      <c r="G15" s="49" t="s">
        <v>12</v>
      </c>
      <c r="H15" s="50">
        <f>H21+H59+H181+H219+H263</f>
        <v>295274060</v>
      </c>
      <c r="I15" s="50">
        <f>I21+I59+I181+I219+I263</f>
        <v>4391805</v>
      </c>
      <c r="J15" s="50">
        <f t="shared" ref="J15:P15" si="3">J21+J59+J181+J219+J263</f>
        <v>21318530</v>
      </c>
      <c r="K15" s="50">
        <f t="shared" si="3"/>
        <v>21318530</v>
      </c>
      <c r="L15" s="50">
        <f t="shared" si="3"/>
        <v>10869530</v>
      </c>
      <c r="M15" s="50">
        <f t="shared" si="3"/>
        <v>0</v>
      </c>
      <c r="N15" s="50">
        <f t="shared" si="3"/>
        <v>10449000</v>
      </c>
      <c r="O15" s="50">
        <f t="shared" si="3"/>
        <v>0</v>
      </c>
      <c r="P15" s="50">
        <f t="shared" si="3"/>
        <v>0</v>
      </c>
      <c r="Q15" s="50" t="e">
        <f>Q21+Q59+Q181+Q219+Q263+#REF!+#REF!</f>
        <v>#REF!</v>
      </c>
      <c r="R15" s="50" t="e">
        <f>R21+R59+R181+R219+R263+#REF!+#REF!</f>
        <v>#REF!</v>
      </c>
    </row>
    <row r="16" spans="1:18">
      <c r="A16" s="48"/>
      <c r="B16" s="48"/>
      <c r="C16" s="48"/>
      <c r="D16" s="48"/>
      <c r="E16" s="48"/>
      <c r="F16" s="48"/>
      <c r="G16" s="49" t="s">
        <v>21</v>
      </c>
      <c r="H16" s="50">
        <f>H22+H60+H182+H220+H264</f>
        <v>295274060</v>
      </c>
      <c r="I16" s="50">
        <f>I22+I60+I182+I220+I264</f>
        <v>4391805</v>
      </c>
      <c r="J16" s="50">
        <f t="shared" ref="J16:P16" si="4">J22+J60+J182+J220+J264</f>
        <v>21318530</v>
      </c>
      <c r="K16" s="50">
        <f t="shared" si="4"/>
        <v>21318530</v>
      </c>
      <c r="L16" s="50">
        <f t="shared" si="4"/>
        <v>10869530</v>
      </c>
      <c r="M16" s="50">
        <f t="shared" si="4"/>
        <v>0</v>
      </c>
      <c r="N16" s="50">
        <f t="shared" si="4"/>
        <v>10449000</v>
      </c>
      <c r="O16" s="50">
        <f t="shared" si="4"/>
        <v>0</v>
      </c>
      <c r="P16" s="50">
        <f t="shared" si="4"/>
        <v>0</v>
      </c>
      <c r="Q16" s="50" t="e">
        <f>Q22+Q60+Q182+Q220+Q264+#REF!+#REF!</f>
        <v>#REF!</v>
      </c>
      <c r="R16" s="50" t="e">
        <f>R22+R60+R182+R220+R264+#REF!+#REF!</f>
        <v>#REF!</v>
      </c>
    </row>
    <row r="17" spans="1:18">
      <c r="A17" s="48" t="s">
        <v>34</v>
      </c>
      <c r="B17" s="48"/>
      <c r="C17" s="48"/>
      <c r="D17" s="48"/>
      <c r="E17" s="48"/>
      <c r="F17" s="48"/>
      <c r="G17" s="49" t="s">
        <v>12</v>
      </c>
      <c r="H17" s="51">
        <f t="shared" ref="H17:M18" si="5">H35+H87+H195+H223+H269+H303+H325+H331</f>
        <v>20304552</v>
      </c>
      <c r="I17" s="51">
        <f t="shared" si="5"/>
        <v>3156</v>
      </c>
      <c r="J17" s="51">
        <f t="shared" si="5"/>
        <v>20301152</v>
      </c>
      <c r="K17" s="51">
        <f t="shared" si="5"/>
        <v>20301152</v>
      </c>
      <c r="L17" s="51">
        <f t="shared" si="5"/>
        <v>1450000</v>
      </c>
      <c r="M17" s="51">
        <f t="shared" si="5"/>
        <v>0</v>
      </c>
      <c r="N17" s="51">
        <f>N27+N35+N87+N195+N223+N269+N303+N325+N331</f>
        <v>19026152</v>
      </c>
      <c r="O17" s="51">
        <f t="shared" ref="O17:R18" si="6">O35+O87+O195+O223+O269+O303+O325+O331</f>
        <v>0</v>
      </c>
      <c r="P17" s="51">
        <f t="shared" si="6"/>
        <v>0</v>
      </c>
      <c r="Q17" s="51" t="e">
        <f t="shared" si="6"/>
        <v>#REF!</v>
      </c>
      <c r="R17" s="51" t="e">
        <f t="shared" si="6"/>
        <v>#REF!</v>
      </c>
    </row>
    <row r="18" spans="1:18">
      <c r="A18" s="48"/>
      <c r="B18" s="48"/>
      <c r="C18" s="48"/>
      <c r="D18" s="48"/>
      <c r="E18" s="48"/>
      <c r="F18" s="48"/>
      <c r="G18" s="49" t="s">
        <v>21</v>
      </c>
      <c r="H18" s="51">
        <f t="shared" si="5"/>
        <v>20304552</v>
      </c>
      <c r="I18" s="51">
        <f t="shared" si="5"/>
        <v>3156</v>
      </c>
      <c r="J18" s="51">
        <f t="shared" si="5"/>
        <v>20301152</v>
      </c>
      <c r="K18" s="51">
        <f t="shared" si="5"/>
        <v>20301152</v>
      </c>
      <c r="L18" s="51">
        <f t="shared" si="5"/>
        <v>1450000</v>
      </c>
      <c r="M18" s="51">
        <f t="shared" si="5"/>
        <v>0</v>
      </c>
      <c r="N18" s="51">
        <f>N26+N36+N88+N196+N224+N270+N304+N326+N332</f>
        <v>19026152</v>
      </c>
      <c r="O18" s="51">
        <f t="shared" si="6"/>
        <v>0</v>
      </c>
      <c r="P18" s="51">
        <f t="shared" si="6"/>
        <v>0</v>
      </c>
      <c r="Q18" s="51" t="e">
        <f t="shared" si="6"/>
        <v>#REF!</v>
      </c>
      <c r="R18" s="51" t="e">
        <f t="shared" si="6"/>
        <v>#REF!</v>
      </c>
    </row>
    <row r="19" spans="1:18">
      <c r="A19" s="52" t="s">
        <v>35</v>
      </c>
      <c r="B19" s="52"/>
      <c r="C19" s="52"/>
      <c r="D19" s="52"/>
      <c r="E19" s="52"/>
      <c r="F19" s="52"/>
      <c r="G19" s="46" t="s">
        <v>12</v>
      </c>
      <c r="H19" s="53">
        <f>H21+H25</f>
        <v>27087906</v>
      </c>
      <c r="I19" s="53">
        <f>I21+I25</f>
        <v>167567</v>
      </c>
      <c r="J19" s="53">
        <f t="shared" ref="J19:P19" si="7">J21+J25</f>
        <v>325000</v>
      </c>
      <c r="K19" s="53">
        <f t="shared" si="7"/>
        <v>325000</v>
      </c>
      <c r="L19" s="53">
        <f t="shared" si="7"/>
        <v>0</v>
      </c>
      <c r="M19" s="53">
        <f t="shared" si="7"/>
        <v>0</v>
      </c>
      <c r="N19" s="53">
        <f t="shared" si="7"/>
        <v>325000</v>
      </c>
      <c r="O19" s="53">
        <f t="shared" si="7"/>
        <v>0</v>
      </c>
      <c r="P19" s="53">
        <f t="shared" si="7"/>
        <v>0</v>
      </c>
      <c r="Q19" s="53">
        <f t="shared" ref="Q19:R19" si="8">Q21</f>
        <v>0</v>
      </c>
      <c r="R19" s="53">
        <f t="shared" si="8"/>
        <v>150000</v>
      </c>
    </row>
    <row r="20" spans="1:18">
      <c r="A20" s="52"/>
      <c r="B20" s="52"/>
      <c r="C20" s="52"/>
      <c r="D20" s="52"/>
      <c r="E20" s="52"/>
      <c r="F20" s="52"/>
      <c r="G20" s="46" t="s">
        <v>21</v>
      </c>
      <c r="H20" s="53">
        <f>H22+H26</f>
        <v>27087906</v>
      </c>
      <c r="I20" s="53">
        <f>I22+I26</f>
        <v>167567</v>
      </c>
      <c r="J20" s="53">
        <f t="shared" ref="J20:P20" si="9">J22+J26</f>
        <v>325000</v>
      </c>
      <c r="K20" s="53">
        <f t="shared" si="9"/>
        <v>325000</v>
      </c>
      <c r="L20" s="53">
        <f t="shared" si="9"/>
        <v>0</v>
      </c>
      <c r="M20" s="53">
        <f t="shared" si="9"/>
        <v>0</v>
      </c>
      <c r="N20" s="53">
        <f t="shared" si="9"/>
        <v>325000</v>
      </c>
      <c r="O20" s="53">
        <f t="shared" si="9"/>
        <v>0</v>
      </c>
      <c r="P20" s="53">
        <f t="shared" si="9"/>
        <v>0</v>
      </c>
      <c r="Q20" s="53">
        <f t="shared" ref="Q20:R20" si="10">Q22</f>
        <v>0</v>
      </c>
      <c r="R20" s="53">
        <f t="shared" si="10"/>
        <v>150000</v>
      </c>
    </row>
    <row r="21" spans="1:18">
      <c r="A21" s="54" t="s">
        <v>36</v>
      </c>
      <c r="B21" s="55"/>
      <c r="C21" s="55"/>
      <c r="D21" s="55"/>
      <c r="E21" s="55"/>
      <c r="F21" s="56"/>
      <c r="G21" s="49" t="s">
        <v>12</v>
      </c>
      <c r="H21" s="57">
        <f>H23</f>
        <v>26912906</v>
      </c>
      <c r="I21" s="57">
        <f>I23</f>
        <v>167567</v>
      </c>
      <c r="J21" s="57">
        <f t="shared" ref="J21:R21" si="11">J23</f>
        <v>150000</v>
      </c>
      <c r="K21" s="57">
        <f t="shared" si="11"/>
        <v>150000</v>
      </c>
      <c r="L21" s="57">
        <f t="shared" si="11"/>
        <v>0</v>
      </c>
      <c r="M21" s="57">
        <f t="shared" si="11"/>
        <v>0</v>
      </c>
      <c r="N21" s="57">
        <f t="shared" si="11"/>
        <v>150000</v>
      </c>
      <c r="O21" s="57">
        <f t="shared" si="11"/>
        <v>0</v>
      </c>
      <c r="P21" s="57">
        <f t="shared" si="11"/>
        <v>0</v>
      </c>
      <c r="Q21" s="57">
        <f t="shared" si="11"/>
        <v>0</v>
      </c>
      <c r="R21" s="57">
        <f t="shared" si="11"/>
        <v>150000</v>
      </c>
    </row>
    <row r="22" spans="1:18">
      <c r="A22" s="58"/>
      <c r="B22" s="59"/>
      <c r="C22" s="59"/>
      <c r="D22" s="59"/>
      <c r="E22" s="59"/>
      <c r="F22" s="60"/>
      <c r="G22" s="49" t="s">
        <v>21</v>
      </c>
      <c r="H22" s="57">
        <f>H24</f>
        <v>26912906</v>
      </c>
      <c r="I22" s="57">
        <f>I24</f>
        <v>167567</v>
      </c>
      <c r="J22" s="57">
        <f t="shared" ref="J22:R22" si="12">J24</f>
        <v>150000</v>
      </c>
      <c r="K22" s="57">
        <f t="shared" si="12"/>
        <v>150000</v>
      </c>
      <c r="L22" s="57">
        <f t="shared" si="12"/>
        <v>0</v>
      </c>
      <c r="M22" s="57">
        <f t="shared" si="12"/>
        <v>0</v>
      </c>
      <c r="N22" s="57">
        <f t="shared" si="12"/>
        <v>150000</v>
      </c>
      <c r="O22" s="57">
        <f t="shared" si="12"/>
        <v>0</v>
      </c>
      <c r="P22" s="57">
        <f t="shared" si="12"/>
        <v>0</v>
      </c>
      <c r="Q22" s="57">
        <f t="shared" si="12"/>
        <v>0</v>
      </c>
      <c r="R22" s="57">
        <f t="shared" si="12"/>
        <v>150000</v>
      </c>
    </row>
    <row r="23" s="1" customFormat="1" ht="27" customHeight="1" spans="1:18">
      <c r="A23" s="61">
        <v>1</v>
      </c>
      <c r="B23" s="61" t="s">
        <v>37</v>
      </c>
      <c r="C23" s="62" t="s">
        <v>38</v>
      </c>
      <c r="D23" s="62" t="s">
        <v>39</v>
      </c>
      <c r="E23" s="63" t="s">
        <v>40</v>
      </c>
      <c r="F23" s="64" t="s">
        <v>41</v>
      </c>
      <c r="G23" s="65" t="s">
        <v>12</v>
      </c>
      <c r="H23" s="66">
        <v>26912906</v>
      </c>
      <c r="I23" s="66">
        <v>167567</v>
      </c>
      <c r="J23" s="66">
        <f>K23+P23</f>
        <v>150000</v>
      </c>
      <c r="K23" s="66">
        <f>L23+N23+O23</f>
        <v>150000</v>
      </c>
      <c r="L23" s="66"/>
      <c r="M23" s="66"/>
      <c r="N23" s="66">
        <v>150000</v>
      </c>
      <c r="O23" s="66"/>
      <c r="P23" s="66"/>
      <c r="Q23" s="66"/>
      <c r="R23" s="66">
        <f>J23+Q23</f>
        <v>150000</v>
      </c>
    </row>
    <row r="24" s="1" customFormat="1" ht="24" customHeight="1" spans="1:18">
      <c r="A24" s="67"/>
      <c r="B24" s="67"/>
      <c r="C24" s="68"/>
      <c r="D24" s="68"/>
      <c r="E24" s="69"/>
      <c r="F24" s="64"/>
      <c r="G24" s="65" t="s">
        <v>21</v>
      </c>
      <c r="H24" s="66">
        <v>26912906</v>
      </c>
      <c r="I24" s="66">
        <v>167567</v>
      </c>
      <c r="J24" s="66">
        <f>K24+P24</f>
        <v>150000</v>
      </c>
      <c r="K24" s="66">
        <f>L24+N24+O24</f>
        <v>150000</v>
      </c>
      <c r="L24" s="66"/>
      <c r="M24" s="66"/>
      <c r="N24" s="66">
        <v>150000</v>
      </c>
      <c r="O24" s="66"/>
      <c r="P24" s="66"/>
      <c r="Q24" s="66"/>
      <c r="R24" s="66">
        <f>J24+Q24</f>
        <v>150000</v>
      </c>
    </row>
    <row r="25" s="2" customFormat="1" ht="12" customHeight="1" spans="1:18">
      <c r="A25" s="70"/>
      <c r="B25" s="71"/>
      <c r="C25" s="72"/>
      <c r="D25" s="72"/>
      <c r="E25" s="73" t="s">
        <v>42</v>
      </c>
      <c r="F25" s="73"/>
      <c r="G25" s="74" t="s">
        <v>12</v>
      </c>
      <c r="H25" s="71">
        <f>H27</f>
        <v>175000</v>
      </c>
      <c r="I25" s="71"/>
      <c r="J25" s="71">
        <f t="shared" ref="J25:P25" si="13">J27</f>
        <v>175000</v>
      </c>
      <c r="K25" s="71">
        <f t="shared" si="13"/>
        <v>175000</v>
      </c>
      <c r="L25" s="71">
        <f t="shared" si="13"/>
        <v>0</v>
      </c>
      <c r="M25" s="71">
        <f t="shared" si="13"/>
        <v>0</v>
      </c>
      <c r="N25" s="71">
        <f t="shared" si="13"/>
        <v>175000</v>
      </c>
      <c r="O25" s="71">
        <f t="shared" si="13"/>
        <v>0</v>
      </c>
      <c r="P25" s="71">
        <f t="shared" si="13"/>
        <v>0</v>
      </c>
      <c r="Q25" s="71">
        <f t="shared" ref="Q25:R25" si="14">Q27+Q29+Q31+Q33+Q35+Q37+Q39</f>
        <v>0</v>
      </c>
      <c r="R25" s="71">
        <f t="shared" si="14"/>
        <v>3537000</v>
      </c>
    </row>
    <row r="26" s="2" customFormat="1" ht="13.5" customHeight="1" spans="1:18">
      <c r="A26" s="70"/>
      <c r="B26" s="71"/>
      <c r="C26" s="75"/>
      <c r="D26" s="75"/>
      <c r="E26" s="73"/>
      <c r="F26" s="73"/>
      <c r="G26" s="74" t="s">
        <v>21</v>
      </c>
      <c r="H26" s="71">
        <f>H28</f>
        <v>175000</v>
      </c>
      <c r="I26" s="71"/>
      <c r="J26" s="71">
        <f t="shared" ref="J26:P26" si="15">J28</f>
        <v>175000</v>
      </c>
      <c r="K26" s="71">
        <f t="shared" si="15"/>
        <v>175000</v>
      </c>
      <c r="L26" s="71">
        <f t="shared" si="15"/>
        <v>0</v>
      </c>
      <c r="M26" s="71">
        <f t="shared" si="15"/>
        <v>0</v>
      </c>
      <c r="N26" s="71">
        <f t="shared" si="15"/>
        <v>175000</v>
      </c>
      <c r="O26" s="71">
        <f t="shared" si="15"/>
        <v>0</v>
      </c>
      <c r="P26" s="71">
        <f t="shared" si="15"/>
        <v>0</v>
      </c>
      <c r="Q26" s="71">
        <f t="shared" ref="Q26:R26" si="16">Q28+Q30+Q32+Q34+Q36+Q38+Q40</f>
        <v>0</v>
      </c>
      <c r="R26" s="71">
        <f t="shared" si="16"/>
        <v>3537000</v>
      </c>
    </row>
    <row r="27" s="2" customFormat="1" customHeight="1" spans="1:18">
      <c r="A27" s="76">
        <f>A23+1</f>
        <v>2</v>
      </c>
      <c r="B27" s="76">
        <v>51.02</v>
      </c>
      <c r="C27" s="77" t="s">
        <v>38</v>
      </c>
      <c r="D27" s="77" t="s">
        <v>43</v>
      </c>
      <c r="E27" s="78" t="s">
        <v>44</v>
      </c>
      <c r="F27" s="79" t="s">
        <v>41</v>
      </c>
      <c r="G27" s="65" t="s">
        <v>12</v>
      </c>
      <c r="H27" s="80">
        <f t="shared" ref="H27:H28" si="17">N27</f>
        <v>175000</v>
      </c>
      <c r="I27" s="124"/>
      <c r="J27" s="124">
        <f t="shared" ref="J27:J28" si="18">K27</f>
        <v>175000</v>
      </c>
      <c r="K27" s="124">
        <f t="shared" ref="K27:K28" si="19">L27+N27+O27</f>
        <v>175000</v>
      </c>
      <c r="L27" s="124">
        <v>0</v>
      </c>
      <c r="M27" s="124"/>
      <c r="N27" s="124">
        <v>175000</v>
      </c>
      <c r="O27" s="124"/>
      <c r="P27" s="124"/>
      <c r="Q27" s="124"/>
      <c r="R27" s="144">
        <f t="shared" ref="R27:R28" si="20">J27+Q27</f>
        <v>175000</v>
      </c>
    </row>
    <row r="28" s="2" customFormat="1" spans="1:18">
      <c r="A28" s="76"/>
      <c r="B28" s="76"/>
      <c r="C28" s="81"/>
      <c r="D28" s="81"/>
      <c r="E28" s="78"/>
      <c r="F28" s="79"/>
      <c r="G28" s="65" t="s">
        <v>21</v>
      </c>
      <c r="H28" s="80">
        <f t="shared" si="17"/>
        <v>175000</v>
      </c>
      <c r="I28" s="124"/>
      <c r="J28" s="124">
        <f t="shared" si="18"/>
        <v>175000</v>
      </c>
      <c r="K28" s="124">
        <f t="shared" si="19"/>
        <v>175000</v>
      </c>
      <c r="L28" s="124">
        <v>0</v>
      </c>
      <c r="M28" s="124"/>
      <c r="N28" s="124">
        <v>175000</v>
      </c>
      <c r="O28" s="124"/>
      <c r="P28" s="124"/>
      <c r="Q28" s="124"/>
      <c r="R28" s="144">
        <f t="shared" si="20"/>
        <v>175000</v>
      </c>
    </row>
    <row r="29" customHeight="1" spans="1:18">
      <c r="A29" s="82" t="s">
        <v>45</v>
      </c>
      <c r="B29" s="83"/>
      <c r="C29" s="83"/>
      <c r="D29" s="83"/>
      <c r="E29" s="83"/>
      <c r="F29" s="84"/>
      <c r="G29" s="85" t="s">
        <v>12</v>
      </c>
      <c r="H29" s="86">
        <f>H31+H35</f>
        <v>7308005</v>
      </c>
      <c r="I29" s="86">
        <f>I31+I35</f>
        <v>5056</v>
      </c>
      <c r="J29" s="86">
        <f t="shared" ref="J29:Q30" si="21">J31+J35</f>
        <v>1219000</v>
      </c>
      <c r="K29" s="86">
        <f t="shared" si="21"/>
        <v>1219000</v>
      </c>
      <c r="L29" s="86">
        <f t="shared" si="21"/>
        <v>0</v>
      </c>
      <c r="M29" s="86">
        <f t="shared" si="21"/>
        <v>0</v>
      </c>
      <c r="N29" s="86">
        <f t="shared" si="21"/>
        <v>1219000</v>
      </c>
      <c r="O29" s="86">
        <f t="shared" si="21"/>
        <v>0</v>
      </c>
      <c r="P29" s="86">
        <f t="shared" si="21"/>
        <v>0</v>
      </c>
      <c r="Q29" s="86">
        <f t="shared" si="21"/>
        <v>0</v>
      </c>
      <c r="R29" s="145">
        <f t="shared" ref="R29:R94" si="22">J29+Q29</f>
        <v>1219000</v>
      </c>
    </row>
    <row r="30" spans="1:18">
      <c r="A30" s="87"/>
      <c r="B30" s="88"/>
      <c r="C30" s="88"/>
      <c r="D30" s="88"/>
      <c r="E30" s="88"/>
      <c r="F30" s="89"/>
      <c r="G30" s="85" t="s">
        <v>21</v>
      </c>
      <c r="H30" s="86">
        <f>H32+H36</f>
        <v>7308005</v>
      </c>
      <c r="I30" s="86">
        <f>I32+I36</f>
        <v>5056</v>
      </c>
      <c r="J30" s="86">
        <f>K30+P30</f>
        <v>1219000</v>
      </c>
      <c r="K30" s="86">
        <f t="shared" si="21"/>
        <v>1219000</v>
      </c>
      <c r="L30" s="86">
        <f t="shared" si="21"/>
        <v>0</v>
      </c>
      <c r="M30" s="86">
        <f t="shared" si="21"/>
        <v>0</v>
      </c>
      <c r="N30" s="86">
        <f t="shared" si="21"/>
        <v>1219000</v>
      </c>
      <c r="O30" s="86">
        <f t="shared" si="21"/>
        <v>0</v>
      </c>
      <c r="P30" s="86">
        <f t="shared" si="21"/>
        <v>0</v>
      </c>
      <c r="Q30" s="86">
        <f t="shared" si="21"/>
        <v>0</v>
      </c>
      <c r="R30" s="145">
        <f t="shared" si="22"/>
        <v>1219000</v>
      </c>
    </row>
    <row r="31" customHeight="1" spans="1:18">
      <c r="A31" s="90" t="s">
        <v>46</v>
      </c>
      <c r="B31" s="91"/>
      <c r="C31" s="91"/>
      <c r="D31" s="91"/>
      <c r="E31" s="91"/>
      <c r="F31" s="92"/>
      <c r="G31" s="74" t="s">
        <v>12</v>
      </c>
      <c r="H31" s="50">
        <f>H33</f>
        <v>6789005</v>
      </c>
      <c r="I31" s="50">
        <f>I33</f>
        <v>5056</v>
      </c>
      <c r="J31" s="50">
        <f t="shared" ref="J31:Q32" si="23">J33</f>
        <v>700000</v>
      </c>
      <c r="K31" s="50">
        <f t="shared" si="23"/>
        <v>700000</v>
      </c>
      <c r="L31" s="50">
        <f t="shared" si="23"/>
        <v>0</v>
      </c>
      <c r="M31" s="50">
        <f t="shared" si="23"/>
        <v>0</v>
      </c>
      <c r="N31" s="50">
        <f t="shared" si="23"/>
        <v>700000</v>
      </c>
      <c r="O31" s="50">
        <f t="shared" si="23"/>
        <v>0</v>
      </c>
      <c r="P31" s="50">
        <f t="shared" si="23"/>
        <v>0</v>
      </c>
      <c r="Q31" s="50">
        <f t="shared" si="23"/>
        <v>0</v>
      </c>
      <c r="R31" s="71">
        <f t="shared" si="22"/>
        <v>700000</v>
      </c>
    </row>
    <row r="32" spans="1:18">
      <c r="A32" s="93"/>
      <c r="B32" s="94"/>
      <c r="C32" s="94"/>
      <c r="D32" s="94"/>
      <c r="E32" s="94"/>
      <c r="F32" s="95"/>
      <c r="G32" s="74" t="s">
        <v>21</v>
      </c>
      <c r="H32" s="50">
        <f>H34</f>
        <v>6789005</v>
      </c>
      <c r="I32" s="50">
        <f>I34</f>
        <v>5056</v>
      </c>
      <c r="J32" s="50">
        <f t="shared" si="23"/>
        <v>700000</v>
      </c>
      <c r="K32" s="50">
        <f t="shared" si="23"/>
        <v>700000</v>
      </c>
      <c r="L32" s="50">
        <f t="shared" si="23"/>
        <v>0</v>
      </c>
      <c r="M32" s="50">
        <f t="shared" si="23"/>
        <v>0</v>
      </c>
      <c r="N32" s="50">
        <f t="shared" si="23"/>
        <v>700000</v>
      </c>
      <c r="O32" s="50">
        <f t="shared" si="23"/>
        <v>0</v>
      </c>
      <c r="P32" s="50">
        <f t="shared" si="23"/>
        <v>0</v>
      </c>
      <c r="Q32" s="50">
        <f t="shared" si="23"/>
        <v>0</v>
      </c>
      <c r="R32" s="71">
        <f t="shared" si="22"/>
        <v>700000</v>
      </c>
    </row>
    <row r="33" s="2" customFormat="1" customHeight="1" spans="1:18">
      <c r="A33" s="61">
        <f>A27+1</f>
        <v>3</v>
      </c>
      <c r="B33" s="61" t="s">
        <v>47</v>
      </c>
      <c r="C33" s="77" t="s">
        <v>48</v>
      </c>
      <c r="D33" s="77" t="s">
        <v>39</v>
      </c>
      <c r="E33" s="78" t="s">
        <v>49</v>
      </c>
      <c r="F33" s="79" t="s">
        <v>50</v>
      </c>
      <c r="G33" s="65" t="s">
        <v>12</v>
      </c>
      <c r="H33" s="80">
        <v>6789005</v>
      </c>
      <c r="I33" s="124">
        <v>5056</v>
      </c>
      <c r="J33" s="124">
        <f>K33</f>
        <v>700000</v>
      </c>
      <c r="K33" s="124">
        <f>N33</f>
        <v>700000</v>
      </c>
      <c r="L33" s="124">
        <v>0</v>
      </c>
      <c r="M33" s="124"/>
      <c r="N33" s="124">
        <v>700000</v>
      </c>
      <c r="O33" s="124"/>
      <c r="P33" s="124"/>
      <c r="Q33" s="124"/>
      <c r="R33" s="144">
        <f t="shared" si="22"/>
        <v>700000</v>
      </c>
    </row>
    <row r="34" s="2" customFormat="1" spans="1:18">
      <c r="A34" s="67"/>
      <c r="B34" s="67"/>
      <c r="C34" s="81"/>
      <c r="D34" s="81"/>
      <c r="E34" s="78"/>
      <c r="F34" s="79"/>
      <c r="G34" s="65" t="s">
        <v>21</v>
      </c>
      <c r="H34" s="80">
        <v>6789005</v>
      </c>
      <c r="I34" s="124">
        <v>5056</v>
      </c>
      <c r="J34" s="124">
        <f>K34</f>
        <v>700000</v>
      </c>
      <c r="K34" s="124">
        <f>N34</f>
        <v>700000</v>
      </c>
      <c r="L34" s="124">
        <v>0</v>
      </c>
      <c r="M34" s="124"/>
      <c r="N34" s="124">
        <v>700000</v>
      </c>
      <c r="O34" s="124"/>
      <c r="P34" s="124"/>
      <c r="Q34" s="124"/>
      <c r="R34" s="144">
        <f t="shared" si="22"/>
        <v>700000</v>
      </c>
    </row>
    <row r="35" s="2" customFormat="1" ht="12" customHeight="1" spans="1:18">
      <c r="A35" s="70"/>
      <c r="B35" s="71"/>
      <c r="C35" s="72"/>
      <c r="D35" s="72"/>
      <c r="E35" s="73" t="s">
        <v>42</v>
      </c>
      <c r="F35" s="73"/>
      <c r="G35" s="74" t="s">
        <v>12</v>
      </c>
      <c r="H35" s="71">
        <f>H37+H39+H41+H43+H45+H47+H49</f>
        <v>519000</v>
      </c>
      <c r="I35" s="71">
        <f>I37+I39+I41+I43+I45+I47+I49</f>
        <v>0</v>
      </c>
      <c r="J35" s="71">
        <f t="shared" ref="J35:M36" si="24">J37+J39+J41+J43+J45+J47+J49</f>
        <v>519000</v>
      </c>
      <c r="K35" s="71">
        <f t="shared" si="24"/>
        <v>519000</v>
      </c>
      <c r="L35" s="71">
        <f t="shared" si="24"/>
        <v>0</v>
      </c>
      <c r="M35" s="71">
        <f t="shared" si="24"/>
        <v>0</v>
      </c>
      <c r="N35" s="71">
        <f t="shared" ref="N35:R36" si="25">N37+N39+N41+N43+N45+N47+N49</f>
        <v>519000</v>
      </c>
      <c r="O35" s="71">
        <f t="shared" si="25"/>
        <v>0</v>
      </c>
      <c r="P35" s="71">
        <f t="shared" si="25"/>
        <v>0</v>
      </c>
      <c r="Q35" s="71">
        <f t="shared" si="25"/>
        <v>0</v>
      </c>
      <c r="R35" s="71">
        <f t="shared" si="25"/>
        <v>519000</v>
      </c>
    </row>
    <row r="36" s="2" customFormat="1" ht="13.5" customHeight="1" spans="1:18">
      <c r="A36" s="70"/>
      <c r="B36" s="71"/>
      <c r="C36" s="75"/>
      <c r="D36" s="75"/>
      <c r="E36" s="73"/>
      <c r="F36" s="73"/>
      <c r="G36" s="74" t="s">
        <v>21</v>
      </c>
      <c r="H36" s="71">
        <f>H38+H40+H42+H44+H46+H48+H50</f>
        <v>519000</v>
      </c>
      <c r="I36" s="71">
        <f>I38+I40+I42+I44+I46+I48+I50</f>
        <v>0</v>
      </c>
      <c r="J36" s="71">
        <f t="shared" si="24"/>
        <v>519000</v>
      </c>
      <c r="K36" s="71">
        <f t="shared" si="24"/>
        <v>519000</v>
      </c>
      <c r="L36" s="71">
        <f t="shared" si="24"/>
        <v>0</v>
      </c>
      <c r="M36" s="71">
        <f t="shared" si="24"/>
        <v>0</v>
      </c>
      <c r="N36" s="71">
        <f t="shared" si="25"/>
        <v>519000</v>
      </c>
      <c r="O36" s="71">
        <f t="shared" si="25"/>
        <v>0</v>
      </c>
      <c r="P36" s="71">
        <f t="shared" si="25"/>
        <v>0</v>
      </c>
      <c r="Q36" s="71">
        <f t="shared" si="25"/>
        <v>0</v>
      </c>
      <c r="R36" s="71">
        <f t="shared" si="25"/>
        <v>519000</v>
      </c>
    </row>
    <row r="37" s="2" customFormat="1" customHeight="1" spans="1:18">
      <c r="A37" s="76">
        <f>A33+1</f>
        <v>4</v>
      </c>
      <c r="B37" s="76" t="s">
        <v>47</v>
      </c>
      <c r="C37" s="77" t="s">
        <v>48</v>
      </c>
      <c r="D37" s="77" t="s">
        <v>43</v>
      </c>
      <c r="E37" s="78" t="s">
        <v>51</v>
      </c>
      <c r="F37" s="79" t="s">
        <v>50</v>
      </c>
      <c r="G37" s="65" t="s">
        <v>12</v>
      </c>
      <c r="H37" s="80">
        <f t="shared" ref="H37:H50" si="26">N37</f>
        <v>24000</v>
      </c>
      <c r="I37" s="124"/>
      <c r="J37" s="124">
        <f t="shared" ref="J37:J50" si="27">K37</f>
        <v>24000</v>
      </c>
      <c r="K37" s="124">
        <f t="shared" ref="K37:K50" si="28">L37+N37+O37</f>
        <v>24000</v>
      </c>
      <c r="L37" s="124">
        <v>0</v>
      </c>
      <c r="M37" s="124"/>
      <c r="N37" s="124">
        <v>24000</v>
      </c>
      <c r="O37" s="124"/>
      <c r="P37" s="124"/>
      <c r="Q37" s="124"/>
      <c r="R37" s="144">
        <f t="shared" si="22"/>
        <v>24000</v>
      </c>
    </row>
    <row r="38" s="2" customFormat="1" spans="1:18">
      <c r="A38" s="76"/>
      <c r="B38" s="76"/>
      <c r="C38" s="81"/>
      <c r="D38" s="81"/>
      <c r="E38" s="78"/>
      <c r="F38" s="79"/>
      <c r="G38" s="65" t="s">
        <v>21</v>
      </c>
      <c r="H38" s="80">
        <f t="shared" si="26"/>
        <v>24000</v>
      </c>
      <c r="I38" s="124"/>
      <c r="J38" s="124">
        <f t="shared" si="27"/>
        <v>24000</v>
      </c>
      <c r="K38" s="124">
        <f t="shared" si="28"/>
        <v>24000</v>
      </c>
      <c r="L38" s="124">
        <v>0</v>
      </c>
      <c r="M38" s="124"/>
      <c r="N38" s="124">
        <v>24000</v>
      </c>
      <c r="O38" s="124"/>
      <c r="P38" s="124"/>
      <c r="Q38" s="124"/>
      <c r="R38" s="144">
        <f t="shared" si="22"/>
        <v>24000</v>
      </c>
    </row>
    <row r="39" s="2" customFormat="1" customHeight="1" spans="1:18">
      <c r="A39" s="76">
        <f>A37+1</f>
        <v>5</v>
      </c>
      <c r="B39" s="76" t="s">
        <v>47</v>
      </c>
      <c r="C39" s="77" t="s">
        <v>48</v>
      </c>
      <c r="D39" s="77" t="s">
        <v>52</v>
      </c>
      <c r="E39" s="78" t="s">
        <v>53</v>
      </c>
      <c r="F39" s="79" t="s">
        <v>50</v>
      </c>
      <c r="G39" s="65" t="s">
        <v>12</v>
      </c>
      <c r="H39" s="80">
        <f t="shared" si="26"/>
        <v>200000</v>
      </c>
      <c r="I39" s="124"/>
      <c r="J39" s="124">
        <f t="shared" si="27"/>
        <v>200000</v>
      </c>
      <c r="K39" s="124">
        <f t="shared" si="28"/>
        <v>200000</v>
      </c>
      <c r="L39" s="124">
        <v>0</v>
      </c>
      <c r="M39" s="124"/>
      <c r="N39" s="124">
        <v>200000</v>
      </c>
      <c r="O39" s="124"/>
      <c r="P39" s="124"/>
      <c r="Q39" s="124"/>
      <c r="R39" s="144">
        <f t="shared" si="22"/>
        <v>200000</v>
      </c>
    </row>
    <row r="40" s="2" customFormat="1" spans="1:18">
      <c r="A40" s="76"/>
      <c r="B40" s="76"/>
      <c r="C40" s="81"/>
      <c r="D40" s="81"/>
      <c r="E40" s="78"/>
      <c r="F40" s="79"/>
      <c r="G40" s="65" t="s">
        <v>21</v>
      </c>
      <c r="H40" s="80">
        <f t="shared" si="26"/>
        <v>200000</v>
      </c>
      <c r="I40" s="124"/>
      <c r="J40" s="124">
        <f t="shared" si="27"/>
        <v>200000</v>
      </c>
      <c r="K40" s="124">
        <f t="shared" si="28"/>
        <v>200000</v>
      </c>
      <c r="L40" s="124">
        <v>0</v>
      </c>
      <c r="M40" s="124"/>
      <c r="N40" s="124">
        <v>200000</v>
      </c>
      <c r="O40" s="124"/>
      <c r="P40" s="124"/>
      <c r="Q40" s="124"/>
      <c r="R40" s="144">
        <f t="shared" si="22"/>
        <v>200000</v>
      </c>
    </row>
    <row r="41" s="2" customFormat="1" customHeight="1" spans="1:18">
      <c r="A41" s="76">
        <f t="shared" ref="A41" si="29">A39+1</f>
        <v>6</v>
      </c>
      <c r="B41" s="76" t="s">
        <v>47</v>
      </c>
      <c r="C41" s="77" t="s">
        <v>48</v>
      </c>
      <c r="D41" s="77" t="s">
        <v>52</v>
      </c>
      <c r="E41" s="78" t="s">
        <v>54</v>
      </c>
      <c r="F41" s="79" t="s">
        <v>50</v>
      </c>
      <c r="G41" s="65" t="s">
        <v>12</v>
      </c>
      <c r="H41" s="80">
        <f t="shared" si="26"/>
        <v>180000</v>
      </c>
      <c r="I41" s="124"/>
      <c r="J41" s="124">
        <f t="shared" si="27"/>
        <v>180000</v>
      </c>
      <c r="K41" s="124">
        <f t="shared" si="28"/>
        <v>180000</v>
      </c>
      <c r="L41" s="124">
        <v>0</v>
      </c>
      <c r="M41" s="124"/>
      <c r="N41" s="124">
        <v>180000</v>
      </c>
      <c r="O41" s="124"/>
      <c r="P41" s="124"/>
      <c r="Q41" s="124"/>
      <c r="R41" s="144">
        <f t="shared" si="22"/>
        <v>180000</v>
      </c>
    </row>
    <row r="42" s="2" customFormat="1" spans="1:18">
      <c r="A42" s="76"/>
      <c r="B42" s="76"/>
      <c r="C42" s="81"/>
      <c r="D42" s="81"/>
      <c r="E42" s="78"/>
      <c r="F42" s="79"/>
      <c r="G42" s="65" t="s">
        <v>21</v>
      </c>
      <c r="H42" s="80">
        <f t="shared" si="26"/>
        <v>180000</v>
      </c>
      <c r="I42" s="124"/>
      <c r="J42" s="124">
        <f t="shared" si="27"/>
        <v>180000</v>
      </c>
      <c r="K42" s="124">
        <f t="shared" si="28"/>
        <v>180000</v>
      </c>
      <c r="L42" s="124">
        <v>0</v>
      </c>
      <c r="M42" s="124"/>
      <c r="N42" s="124">
        <v>180000</v>
      </c>
      <c r="O42" s="124"/>
      <c r="P42" s="124"/>
      <c r="Q42" s="124"/>
      <c r="R42" s="144">
        <f t="shared" si="22"/>
        <v>180000</v>
      </c>
    </row>
    <row r="43" s="2" customFormat="1" customHeight="1" spans="1:18">
      <c r="A43" s="76">
        <f t="shared" ref="A43" si="30">A41+1</f>
        <v>7</v>
      </c>
      <c r="B43" s="76" t="s">
        <v>47</v>
      </c>
      <c r="C43" s="77" t="s">
        <v>48</v>
      </c>
      <c r="D43" s="77" t="s">
        <v>52</v>
      </c>
      <c r="E43" s="78" t="s">
        <v>55</v>
      </c>
      <c r="F43" s="79" t="s">
        <v>50</v>
      </c>
      <c r="G43" s="65" t="s">
        <v>12</v>
      </c>
      <c r="H43" s="80">
        <f t="shared" si="26"/>
        <v>25000</v>
      </c>
      <c r="I43" s="124"/>
      <c r="J43" s="124">
        <f t="shared" si="27"/>
        <v>25000</v>
      </c>
      <c r="K43" s="124">
        <f t="shared" si="28"/>
        <v>25000</v>
      </c>
      <c r="L43" s="124">
        <v>0</v>
      </c>
      <c r="M43" s="124"/>
      <c r="N43" s="124">
        <v>25000</v>
      </c>
      <c r="O43" s="124"/>
      <c r="P43" s="124"/>
      <c r="Q43" s="124"/>
      <c r="R43" s="144">
        <f t="shared" si="22"/>
        <v>25000</v>
      </c>
    </row>
    <row r="44" s="2" customFormat="1" spans="1:18">
      <c r="A44" s="76"/>
      <c r="B44" s="76"/>
      <c r="C44" s="81"/>
      <c r="D44" s="81"/>
      <c r="E44" s="78"/>
      <c r="F44" s="79"/>
      <c r="G44" s="65" t="s">
        <v>21</v>
      </c>
      <c r="H44" s="80">
        <f t="shared" si="26"/>
        <v>25000</v>
      </c>
      <c r="I44" s="124"/>
      <c r="J44" s="124">
        <f t="shared" si="27"/>
        <v>25000</v>
      </c>
      <c r="K44" s="124">
        <f t="shared" si="28"/>
        <v>25000</v>
      </c>
      <c r="L44" s="124">
        <v>0</v>
      </c>
      <c r="M44" s="124"/>
      <c r="N44" s="124">
        <v>25000</v>
      </c>
      <c r="O44" s="124"/>
      <c r="P44" s="124"/>
      <c r="Q44" s="124"/>
      <c r="R44" s="144">
        <f t="shared" si="22"/>
        <v>25000</v>
      </c>
    </row>
    <row r="45" s="2" customFormat="1" customHeight="1" spans="1:18">
      <c r="A45" s="76">
        <f t="shared" ref="A45" si="31">A43+1</f>
        <v>8</v>
      </c>
      <c r="B45" s="76" t="s">
        <v>47</v>
      </c>
      <c r="C45" s="77" t="s">
        <v>48</v>
      </c>
      <c r="D45" s="77" t="s">
        <v>52</v>
      </c>
      <c r="E45" s="78" t="s">
        <v>56</v>
      </c>
      <c r="F45" s="79" t="s">
        <v>50</v>
      </c>
      <c r="G45" s="65" t="s">
        <v>12</v>
      </c>
      <c r="H45" s="80">
        <f t="shared" si="26"/>
        <v>40000</v>
      </c>
      <c r="I45" s="124"/>
      <c r="J45" s="124">
        <f t="shared" si="27"/>
        <v>40000</v>
      </c>
      <c r="K45" s="124">
        <f t="shared" si="28"/>
        <v>40000</v>
      </c>
      <c r="L45" s="124">
        <v>0</v>
      </c>
      <c r="M45" s="124"/>
      <c r="N45" s="124">
        <v>40000</v>
      </c>
      <c r="O45" s="124"/>
      <c r="P45" s="124"/>
      <c r="Q45" s="124"/>
      <c r="R45" s="144">
        <f t="shared" si="22"/>
        <v>40000</v>
      </c>
    </row>
    <row r="46" s="2" customFormat="1" spans="1:18">
      <c r="A46" s="76"/>
      <c r="B46" s="76"/>
      <c r="C46" s="81"/>
      <c r="D46" s="81"/>
      <c r="E46" s="78"/>
      <c r="F46" s="79"/>
      <c r="G46" s="65" t="s">
        <v>21</v>
      </c>
      <c r="H46" s="80">
        <f t="shared" si="26"/>
        <v>40000</v>
      </c>
      <c r="I46" s="124"/>
      <c r="J46" s="124">
        <f t="shared" si="27"/>
        <v>40000</v>
      </c>
      <c r="K46" s="124">
        <f t="shared" si="28"/>
        <v>40000</v>
      </c>
      <c r="L46" s="124">
        <v>0</v>
      </c>
      <c r="M46" s="124"/>
      <c r="N46" s="124">
        <v>40000</v>
      </c>
      <c r="O46" s="124"/>
      <c r="P46" s="124"/>
      <c r="Q46" s="124"/>
      <c r="R46" s="144">
        <f t="shared" si="22"/>
        <v>40000</v>
      </c>
    </row>
    <row r="47" s="2" customFormat="1" customHeight="1" spans="1:18">
      <c r="A47" s="76">
        <f t="shared" ref="A47" si="32">A45+1</f>
        <v>9</v>
      </c>
      <c r="B47" s="76" t="s">
        <v>47</v>
      </c>
      <c r="C47" s="77" t="s">
        <v>48</v>
      </c>
      <c r="D47" s="77" t="s">
        <v>39</v>
      </c>
      <c r="E47" s="78" t="s">
        <v>57</v>
      </c>
      <c r="F47" s="79" t="s">
        <v>50</v>
      </c>
      <c r="G47" s="65" t="s">
        <v>12</v>
      </c>
      <c r="H47" s="80">
        <f t="shared" si="26"/>
        <v>45000</v>
      </c>
      <c r="I47" s="124"/>
      <c r="J47" s="124">
        <f t="shared" si="27"/>
        <v>45000</v>
      </c>
      <c r="K47" s="124">
        <f t="shared" si="28"/>
        <v>45000</v>
      </c>
      <c r="L47" s="124">
        <v>0</v>
      </c>
      <c r="M47" s="124"/>
      <c r="N47" s="124">
        <v>45000</v>
      </c>
      <c r="O47" s="124"/>
      <c r="P47" s="124"/>
      <c r="Q47" s="124"/>
      <c r="R47" s="144">
        <f t="shared" si="22"/>
        <v>45000</v>
      </c>
    </row>
    <row r="48" s="2" customFormat="1" spans="1:18">
      <c r="A48" s="76"/>
      <c r="B48" s="76"/>
      <c r="C48" s="81"/>
      <c r="D48" s="81"/>
      <c r="E48" s="78"/>
      <c r="F48" s="79"/>
      <c r="G48" s="65" t="s">
        <v>21</v>
      </c>
      <c r="H48" s="80">
        <f t="shared" si="26"/>
        <v>45000</v>
      </c>
      <c r="I48" s="124"/>
      <c r="J48" s="124">
        <f t="shared" si="27"/>
        <v>45000</v>
      </c>
      <c r="K48" s="124">
        <f t="shared" si="28"/>
        <v>45000</v>
      </c>
      <c r="L48" s="124">
        <v>0</v>
      </c>
      <c r="M48" s="124"/>
      <c r="N48" s="124">
        <v>45000</v>
      </c>
      <c r="O48" s="124"/>
      <c r="P48" s="124"/>
      <c r="Q48" s="124"/>
      <c r="R48" s="144">
        <f t="shared" si="22"/>
        <v>45000</v>
      </c>
    </row>
    <row r="49" s="2" customFormat="1" customHeight="1" spans="1:18">
      <c r="A49" s="76">
        <f t="shared" ref="A49" si="33">A47+1</f>
        <v>10</v>
      </c>
      <c r="B49" s="76" t="s">
        <v>47</v>
      </c>
      <c r="C49" s="77" t="s">
        <v>48</v>
      </c>
      <c r="D49" s="77" t="s">
        <v>39</v>
      </c>
      <c r="E49" s="78" t="s">
        <v>58</v>
      </c>
      <c r="F49" s="79" t="s">
        <v>50</v>
      </c>
      <c r="G49" s="65" t="s">
        <v>12</v>
      </c>
      <c r="H49" s="80">
        <f t="shared" si="26"/>
        <v>5000</v>
      </c>
      <c r="I49" s="124"/>
      <c r="J49" s="124">
        <f t="shared" si="27"/>
        <v>5000</v>
      </c>
      <c r="K49" s="124">
        <f t="shared" si="28"/>
        <v>5000</v>
      </c>
      <c r="L49" s="124">
        <v>0</v>
      </c>
      <c r="M49" s="124"/>
      <c r="N49" s="124">
        <v>5000</v>
      </c>
      <c r="O49" s="124"/>
      <c r="P49" s="124"/>
      <c r="Q49" s="124"/>
      <c r="R49" s="144">
        <f t="shared" si="22"/>
        <v>5000</v>
      </c>
    </row>
    <row r="50" s="2" customFormat="1" spans="1:18">
      <c r="A50" s="76"/>
      <c r="B50" s="76"/>
      <c r="C50" s="81"/>
      <c r="D50" s="81"/>
      <c r="E50" s="78"/>
      <c r="F50" s="79"/>
      <c r="G50" s="65" t="s">
        <v>21</v>
      </c>
      <c r="H50" s="80">
        <f t="shared" si="26"/>
        <v>5000</v>
      </c>
      <c r="I50" s="124"/>
      <c r="J50" s="124">
        <f t="shared" si="27"/>
        <v>5000</v>
      </c>
      <c r="K50" s="124">
        <f t="shared" si="28"/>
        <v>5000</v>
      </c>
      <c r="L50" s="124">
        <v>0</v>
      </c>
      <c r="M50" s="124"/>
      <c r="N50" s="124">
        <v>5000</v>
      </c>
      <c r="O50" s="124"/>
      <c r="P50" s="124"/>
      <c r="Q50" s="124"/>
      <c r="R50" s="144">
        <f t="shared" si="22"/>
        <v>5000</v>
      </c>
    </row>
    <row r="51" s="2" customFormat="1" spans="1:20">
      <c r="A51" s="96"/>
      <c r="B51" s="97"/>
      <c r="C51" s="98"/>
      <c r="D51" s="98"/>
      <c r="E51" s="99" t="s">
        <v>59</v>
      </c>
      <c r="F51" s="99"/>
      <c r="G51" s="85" t="s">
        <v>12</v>
      </c>
      <c r="H51" s="86">
        <f>H53+H59+H87</f>
        <v>282658678</v>
      </c>
      <c r="I51" s="86">
        <f>I53+I59+I87</f>
        <v>4029905</v>
      </c>
      <c r="J51" s="86">
        <f t="shared" ref="J51:R51" si="34">J53+J59+J87</f>
        <v>49058504</v>
      </c>
      <c r="K51" s="86">
        <f t="shared" si="34"/>
        <v>49058504</v>
      </c>
      <c r="L51" s="86">
        <f t="shared" si="34"/>
        <v>37435018</v>
      </c>
      <c r="M51" s="86">
        <f t="shared" si="34"/>
        <v>0</v>
      </c>
      <c r="N51" s="86">
        <f t="shared" si="34"/>
        <v>11623486</v>
      </c>
      <c r="O51" s="86">
        <f t="shared" si="34"/>
        <v>0</v>
      </c>
      <c r="P51" s="86">
        <f t="shared" si="34"/>
        <v>0</v>
      </c>
      <c r="Q51" s="86" t="e">
        <f t="shared" si="34"/>
        <v>#REF!</v>
      </c>
      <c r="R51" s="86" t="e">
        <f t="shared" si="34"/>
        <v>#REF!</v>
      </c>
      <c r="T51" s="146"/>
    </row>
    <row r="52" s="2" customFormat="1" spans="1:18">
      <c r="A52" s="96"/>
      <c r="B52" s="97"/>
      <c r="C52" s="100"/>
      <c r="D52" s="100"/>
      <c r="E52" s="99"/>
      <c r="F52" s="99"/>
      <c r="G52" s="85" t="s">
        <v>21</v>
      </c>
      <c r="H52" s="86">
        <f>H54+H60+H88</f>
        <v>282658678</v>
      </c>
      <c r="I52" s="86">
        <f>I54+I60+I88</f>
        <v>4029905</v>
      </c>
      <c r="J52" s="86">
        <f t="shared" ref="J52:R52" si="35">J54+J60+J88</f>
        <v>49058504</v>
      </c>
      <c r="K52" s="86">
        <f t="shared" si="35"/>
        <v>49058504</v>
      </c>
      <c r="L52" s="86">
        <f t="shared" si="35"/>
        <v>37435018</v>
      </c>
      <c r="M52" s="86">
        <f t="shared" si="35"/>
        <v>0</v>
      </c>
      <c r="N52" s="86">
        <f t="shared" si="35"/>
        <v>11623486</v>
      </c>
      <c r="O52" s="86">
        <f t="shared" si="35"/>
        <v>0</v>
      </c>
      <c r="P52" s="86">
        <f t="shared" si="35"/>
        <v>0</v>
      </c>
      <c r="Q52" s="86" t="e">
        <f t="shared" si="35"/>
        <v>#REF!</v>
      </c>
      <c r="R52" s="86" t="e">
        <f t="shared" si="35"/>
        <v>#REF!</v>
      </c>
    </row>
    <row r="53" s="2" customFormat="1" customHeight="1" spans="1:18">
      <c r="A53" s="90" t="s">
        <v>46</v>
      </c>
      <c r="B53" s="91"/>
      <c r="C53" s="91"/>
      <c r="D53" s="91"/>
      <c r="E53" s="91"/>
      <c r="F53" s="92"/>
      <c r="G53" s="74" t="s">
        <v>12</v>
      </c>
      <c r="H53" s="50">
        <f>H55+H57</f>
        <v>37316179</v>
      </c>
      <c r="I53" s="50">
        <f>I55+I57</f>
        <v>320185</v>
      </c>
      <c r="J53" s="50">
        <f t="shared" ref="J53:P53" si="36">J55+J57</f>
        <v>34811974</v>
      </c>
      <c r="K53" s="50">
        <f t="shared" si="36"/>
        <v>34811974</v>
      </c>
      <c r="L53" s="50">
        <f t="shared" si="36"/>
        <v>31779488</v>
      </c>
      <c r="M53" s="50">
        <f t="shared" si="36"/>
        <v>0</v>
      </c>
      <c r="N53" s="50">
        <f t="shared" si="36"/>
        <v>3032486</v>
      </c>
      <c r="O53" s="50">
        <f t="shared" si="36"/>
        <v>0</v>
      </c>
      <c r="P53" s="50">
        <f t="shared" si="36"/>
        <v>0</v>
      </c>
      <c r="Q53" s="50">
        <f t="shared" ref="Q53:R53" si="37">Q55+Q57</f>
        <v>0</v>
      </c>
      <c r="R53" s="50">
        <f t="shared" si="37"/>
        <v>34811974</v>
      </c>
    </row>
    <row r="54" s="2" customFormat="1" spans="1:18">
      <c r="A54" s="93"/>
      <c r="B54" s="94"/>
      <c r="C54" s="94"/>
      <c r="D54" s="94"/>
      <c r="E54" s="94"/>
      <c r="F54" s="95"/>
      <c r="G54" s="74" t="s">
        <v>21</v>
      </c>
      <c r="H54" s="50">
        <f>H56+H58</f>
        <v>37316179</v>
      </c>
      <c r="I54" s="50">
        <f>I56+I58</f>
        <v>320185</v>
      </c>
      <c r="J54" s="50">
        <f t="shared" ref="J54:P54" si="38">J56+J58</f>
        <v>34811974</v>
      </c>
      <c r="K54" s="50">
        <f t="shared" si="38"/>
        <v>34811974</v>
      </c>
      <c r="L54" s="50">
        <f t="shared" si="38"/>
        <v>31779488</v>
      </c>
      <c r="M54" s="50">
        <f t="shared" si="38"/>
        <v>0</v>
      </c>
      <c r="N54" s="50">
        <f t="shared" si="38"/>
        <v>3032486</v>
      </c>
      <c r="O54" s="50">
        <f t="shared" si="38"/>
        <v>0</v>
      </c>
      <c r="P54" s="50">
        <f t="shared" si="38"/>
        <v>0</v>
      </c>
      <c r="Q54" s="50">
        <f t="shared" ref="Q54:R54" si="39">Q56+Q58</f>
        <v>0</v>
      </c>
      <c r="R54" s="50">
        <f t="shared" si="39"/>
        <v>34811974</v>
      </c>
    </row>
    <row r="55" s="3" customFormat="1" ht="27" customHeight="1" spans="1:18">
      <c r="A55" s="101">
        <f>A49+1</f>
        <v>11</v>
      </c>
      <c r="B55" s="102" t="s">
        <v>60</v>
      </c>
      <c r="C55" s="62" t="s">
        <v>61</v>
      </c>
      <c r="D55" s="77">
        <v>60.01</v>
      </c>
      <c r="E55" s="103" t="s">
        <v>62</v>
      </c>
      <c r="F55" s="64" t="s">
        <v>41</v>
      </c>
      <c r="G55" s="65" t="s">
        <v>12</v>
      </c>
      <c r="H55" s="80">
        <v>21688205</v>
      </c>
      <c r="I55" s="124">
        <v>214188</v>
      </c>
      <c r="J55" s="124">
        <f t="shared" ref="J55:J58" si="40">K55</f>
        <v>19184000</v>
      </c>
      <c r="K55" s="124">
        <f t="shared" ref="K55:K58" si="41">L55+N55+O55</f>
        <v>19184000</v>
      </c>
      <c r="L55" s="124">
        <v>16620000</v>
      </c>
      <c r="M55" s="124"/>
      <c r="N55" s="124">
        <v>2564000</v>
      </c>
      <c r="O55" s="124"/>
      <c r="P55" s="124"/>
      <c r="Q55" s="124"/>
      <c r="R55" s="144">
        <f t="shared" si="22"/>
        <v>19184000</v>
      </c>
    </row>
    <row r="56" s="3" customFormat="1" ht="14.25" customHeight="1" spans="1:18">
      <c r="A56" s="104"/>
      <c r="B56" s="105"/>
      <c r="C56" s="68"/>
      <c r="D56" s="106"/>
      <c r="E56" s="107"/>
      <c r="F56" s="64"/>
      <c r="G56" s="65" t="s">
        <v>21</v>
      </c>
      <c r="H56" s="80">
        <v>21688205</v>
      </c>
      <c r="I56" s="124">
        <v>214188</v>
      </c>
      <c r="J56" s="124">
        <f t="shared" si="40"/>
        <v>19184000</v>
      </c>
      <c r="K56" s="124">
        <f t="shared" si="41"/>
        <v>19184000</v>
      </c>
      <c r="L56" s="124">
        <v>16620000</v>
      </c>
      <c r="M56" s="124"/>
      <c r="N56" s="124">
        <v>2564000</v>
      </c>
      <c r="O56" s="124"/>
      <c r="P56" s="124"/>
      <c r="Q56" s="124"/>
      <c r="R56" s="144">
        <f t="shared" si="22"/>
        <v>19184000</v>
      </c>
    </row>
    <row r="57" s="3" customFormat="1" ht="20.25" customHeight="1" spans="1:18">
      <c r="A57" s="101">
        <f>A55+1</f>
        <v>12</v>
      </c>
      <c r="B57" s="102" t="s">
        <v>60</v>
      </c>
      <c r="C57" s="62" t="s">
        <v>63</v>
      </c>
      <c r="D57" s="108">
        <v>60.01</v>
      </c>
      <c r="E57" s="109" t="s">
        <v>64</v>
      </c>
      <c r="F57" s="64" t="s">
        <v>41</v>
      </c>
      <c r="G57" s="65" t="s">
        <v>12</v>
      </c>
      <c r="H57" s="80">
        <f>J57</f>
        <v>15627974</v>
      </c>
      <c r="I57" s="124">
        <v>105997</v>
      </c>
      <c r="J57" s="124">
        <f t="shared" si="40"/>
        <v>15627974</v>
      </c>
      <c r="K57" s="124">
        <f t="shared" si="41"/>
        <v>15627974</v>
      </c>
      <c r="L57" s="124">
        <v>15159488</v>
      </c>
      <c r="M57" s="124"/>
      <c r="N57" s="137">
        <v>468486</v>
      </c>
      <c r="O57" s="124"/>
      <c r="P57" s="124"/>
      <c r="Q57" s="124">
        <v>0</v>
      </c>
      <c r="R57" s="144">
        <f t="shared" si="22"/>
        <v>15627974</v>
      </c>
    </row>
    <row r="58" s="3" customFormat="1" ht="17.25" customHeight="1" spans="1:18">
      <c r="A58" s="110"/>
      <c r="B58" s="105"/>
      <c r="C58" s="68"/>
      <c r="D58" s="108"/>
      <c r="E58" s="111"/>
      <c r="F58" s="64"/>
      <c r="G58" s="65" t="s">
        <v>21</v>
      </c>
      <c r="H58" s="80">
        <f>J58</f>
        <v>15627974</v>
      </c>
      <c r="I58" s="124">
        <v>105997</v>
      </c>
      <c r="J58" s="124">
        <f t="shared" si="40"/>
        <v>15627974</v>
      </c>
      <c r="K58" s="124">
        <f t="shared" si="41"/>
        <v>15627974</v>
      </c>
      <c r="L58" s="124">
        <v>15159488</v>
      </c>
      <c r="M58" s="124"/>
      <c r="N58" s="137">
        <v>468486</v>
      </c>
      <c r="O58" s="124"/>
      <c r="P58" s="124"/>
      <c r="Q58" s="124"/>
      <c r="R58" s="144">
        <f t="shared" si="22"/>
        <v>15627974</v>
      </c>
    </row>
    <row r="59" s="3" customFormat="1" spans="1:18">
      <c r="A59" s="54" t="s">
        <v>36</v>
      </c>
      <c r="B59" s="55"/>
      <c r="C59" s="55"/>
      <c r="D59" s="55"/>
      <c r="E59" s="55"/>
      <c r="F59" s="56"/>
      <c r="G59" s="112" t="s">
        <v>12</v>
      </c>
      <c r="H59" s="113">
        <f>H61+H63+H65+H67+H69+H71+H73+H75+H77+H79+H81+H83+H85</f>
        <v>239513099</v>
      </c>
      <c r="I59" s="113">
        <f>I61+I63+I65+I67+I69+I71+I73+I75+I77+I79+I81+I83+I85</f>
        <v>3706564</v>
      </c>
      <c r="J59" s="113">
        <f t="shared" ref="J59:P59" si="42">J61+J63+J65+J67+J69+J71+J73+J75+J77+J79+J81+J83+J85</f>
        <v>8420530</v>
      </c>
      <c r="K59" s="113">
        <f t="shared" si="42"/>
        <v>8420530</v>
      </c>
      <c r="L59" s="113">
        <f t="shared" si="42"/>
        <v>4205530</v>
      </c>
      <c r="M59" s="113">
        <f t="shared" si="42"/>
        <v>0</v>
      </c>
      <c r="N59" s="113">
        <f t="shared" si="42"/>
        <v>4215000</v>
      </c>
      <c r="O59" s="113">
        <f t="shared" si="42"/>
        <v>0</v>
      </c>
      <c r="P59" s="113">
        <f t="shared" si="42"/>
        <v>0</v>
      </c>
      <c r="Q59" s="113" t="e">
        <f>Q61+Q63+Q65+Q67+Q69+Q71+Q73+Q75+Q77+Q79+#REF!+#REF!+Q81+#REF!+#REF!+Q83+Q85+#REF!+#REF!+#REF!</f>
        <v>#REF!</v>
      </c>
      <c r="R59" s="113" t="e">
        <f>R61+R63+R65+R67+R69+R71+R73+R75+R77+R79+#REF!+#REF!+R81+#REF!+#REF!+R83+R85+#REF!+#REF!+#REF!</f>
        <v>#REF!</v>
      </c>
    </row>
    <row r="60" s="3" customFormat="1" spans="1:18">
      <c r="A60" s="58"/>
      <c r="B60" s="59"/>
      <c r="C60" s="59"/>
      <c r="D60" s="59"/>
      <c r="E60" s="59"/>
      <c r="F60" s="60"/>
      <c r="G60" s="112" t="s">
        <v>21</v>
      </c>
      <c r="H60" s="113">
        <f>H62+H64+H66+H68+H70+H72+H74+H76+H78+H80+H82+H84+H86</f>
        <v>239513099</v>
      </c>
      <c r="I60" s="113">
        <f>I62+I64+I66+I68+I70+I72+I74+I76+I78+I80+I82+I84+I86</f>
        <v>3706564</v>
      </c>
      <c r="J60" s="113">
        <f t="shared" ref="J60:P60" si="43">J62+J64+J66+J68+J70+J72+J74+J76+J78+J80+J82+J84+J86</f>
        <v>8420530</v>
      </c>
      <c r="K60" s="113">
        <f t="shared" si="43"/>
        <v>8420530</v>
      </c>
      <c r="L60" s="113">
        <f t="shared" si="43"/>
        <v>4205530</v>
      </c>
      <c r="M60" s="113">
        <f t="shared" si="43"/>
        <v>0</v>
      </c>
      <c r="N60" s="113">
        <f t="shared" si="43"/>
        <v>4215000</v>
      </c>
      <c r="O60" s="113">
        <f t="shared" si="43"/>
        <v>0</v>
      </c>
      <c r="P60" s="113">
        <f t="shared" si="43"/>
        <v>0</v>
      </c>
      <c r="Q60" s="113" t="e">
        <f>Q62+Q64+Q66+Q68+Q70+Q72+Q74+Q76+Q78+Q80+#REF!+#REF!+Q82+#REF!+#REF!+Q84+Q86+#REF!+#REF!+#REF!</f>
        <v>#REF!</v>
      </c>
      <c r="R60" s="113" t="e">
        <f>R62+R64+R66+R68+R70+R72+R74+R76+R78+R80+#REF!+#REF!+R82+#REF!+#REF!+R84+R86+#REF!+#REF!+#REF!</f>
        <v>#REF!</v>
      </c>
    </row>
    <row r="61" s="3" customFormat="1" customHeight="1" spans="1:18">
      <c r="A61" s="61">
        <f>A57+1</f>
        <v>13</v>
      </c>
      <c r="B61" s="114" t="s">
        <v>60</v>
      </c>
      <c r="C61" s="115" t="s">
        <v>63</v>
      </c>
      <c r="D61" s="115" t="s">
        <v>65</v>
      </c>
      <c r="E61" s="116" t="s">
        <v>66</v>
      </c>
      <c r="F61" s="64" t="s">
        <v>41</v>
      </c>
      <c r="G61" s="65" t="s">
        <v>12</v>
      </c>
      <c r="H61" s="80">
        <v>16869696</v>
      </c>
      <c r="I61" s="124">
        <v>487</v>
      </c>
      <c r="J61" s="124">
        <f t="shared" ref="J61:J74" si="44">K61</f>
        <v>500000</v>
      </c>
      <c r="K61" s="124">
        <f t="shared" ref="K61:K76" si="45">L61+N61+O61</f>
        <v>500000</v>
      </c>
      <c r="L61" s="124">
        <v>0</v>
      </c>
      <c r="M61" s="124"/>
      <c r="N61" s="124">
        <v>500000</v>
      </c>
      <c r="O61" s="124"/>
      <c r="P61" s="124"/>
      <c r="Q61" s="124"/>
      <c r="R61" s="144">
        <f t="shared" si="22"/>
        <v>500000</v>
      </c>
    </row>
    <row r="62" s="3" customFormat="1" spans="1:18">
      <c r="A62" s="67"/>
      <c r="B62" s="117"/>
      <c r="C62" s="118"/>
      <c r="D62" s="118"/>
      <c r="E62" s="119"/>
      <c r="F62" s="64"/>
      <c r="G62" s="65" t="s">
        <v>21</v>
      </c>
      <c r="H62" s="80">
        <v>16869696</v>
      </c>
      <c r="I62" s="124">
        <v>487</v>
      </c>
      <c r="J62" s="124">
        <f t="shared" si="44"/>
        <v>500000</v>
      </c>
      <c r="K62" s="124">
        <f t="shared" si="45"/>
        <v>500000</v>
      </c>
      <c r="L62" s="124">
        <v>0</v>
      </c>
      <c r="M62" s="124"/>
      <c r="N62" s="124">
        <v>500000</v>
      </c>
      <c r="O62" s="124"/>
      <c r="P62" s="124"/>
      <c r="Q62" s="124"/>
      <c r="R62" s="144">
        <f t="shared" si="22"/>
        <v>500000</v>
      </c>
    </row>
    <row r="63" s="3" customFormat="1" customHeight="1" spans="1:18">
      <c r="A63" s="61">
        <f>A61+1</f>
        <v>14</v>
      </c>
      <c r="B63" s="114" t="s">
        <v>60</v>
      </c>
      <c r="C63" s="115" t="s">
        <v>63</v>
      </c>
      <c r="D63" s="115" t="s">
        <v>65</v>
      </c>
      <c r="E63" s="116" t="s">
        <v>67</v>
      </c>
      <c r="F63" s="64" t="s">
        <v>41</v>
      </c>
      <c r="G63" s="65" t="s">
        <v>12</v>
      </c>
      <c r="H63" s="80">
        <v>19468231</v>
      </c>
      <c r="I63" s="124">
        <v>500</v>
      </c>
      <c r="J63" s="124">
        <f t="shared" si="44"/>
        <v>500000</v>
      </c>
      <c r="K63" s="124">
        <f t="shared" si="45"/>
        <v>500000</v>
      </c>
      <c r="L63" s="124">
        <v>0</v>
      </c>
      <c r="M63" s="124"/>
      <c r="N63" s="124">
        <v>500000</v>
      </c>
      <c r="O63" s="124"/>
      <c r="P63" s="124"/>
      <c r="Q63" s="124"/>
      <c r="R63" s="144">
        <f t="shared" si="22"/>
        <v>500000</v>
      </c>
    </row>
    <row r="64" s="3" customFormat="1" spans="1:18">
      <c r="A64" s="67"/>
      <c r="B64" s="117"/>
      <c r="C64" s="118"/>
      <c r="D64" s="118"/>
      <c r="E64" s="119"/>
      <c r="F64" s="64"/>
      <c r="G64" s="65" t="s">
        <v>21</v>
      </c>
      <c r="H64" s="80">
        <v>19468231</v>
      </c>
      <c r="I64" s="124">
        <v>500</v>
      </c>
      <c r="J64" s="124">
        <f t="shared" si="44"/>
        <v>500000</v>
      </c>
      <c r="K64" s="124">
        <f t="shared" si="45"/>
        <v>500000</v>
      </c>
      <c r="L64" s="124">
        <v>0</v>
      </c>
      <c r="M64" s="124"/>
      <c r="N64" s="124">
        <v>500000</v>
      </c>
      <c r="O64" s="124"/>
      <c r="P64" s="124"/>
      <c r="Q64" s="124"/>
      <c r="R64" s="144">
        <f t="shared" si="22"/>
        <v>500000</v>
      </c>
    </row>
    <row r="65" s="2" customFormat="1" customHeight="1" spans="1:18">
      <c r="A65" s="61">
        <f t="shared" ref="A65:A85" si="46">A63+1</f>
        <v>15</v>
      </c>
      <c r="B65" s="147" t="s">
        <v>60</v>
      </c>
      <c r="C65" s="115" t="s">
        <v>63</v>
      </c>
      <c r="D65" s="115" t="s">
        <v>65</v>
      </c>
      <c r="E65" s="116" t="s">
        <v>68</v>
      </c>
      <c r="F65" s="64" t="s">
        <v>41</v>
      </c>
      <c r="G65" s="65" t="s">
        <v>12</v>
      </c>
      <c r="H65" s="80">
        <v>19648239</v>
      </c>
      <c r="I65" s="124">
        <v>669</v>
      </c>
      <c r="J65" s="124">
        <f t="shared" si="44"/>
        <v>500000</v>
      </c>
      <c r="K65" s="124">
        <f t="shared" si="45"/>
        <v>500000</v>
      </c>
      <c r="L65" s="124">
        <v>0</v>
      </c>
      <c r="M65" s="124"/>
      <c r="N65" s="124">
        <v>500000</v>
      </c>
      <c r="O65" s="124"/>
      <c r="P65" s="124"/>
      <c r="Q65" s="124"/>
      <c r="R65" s="144">
        <f t="shared" si="22"/>
        <v>500000</v>
      </c>
    </row>
    <row r="66" s="2" customFormat="1" spans="1:18">
      <c r="A66" s="67"/>
      <c r="B66" s="148"/>
      <c r="C66" s="118"/>
      <c r="D66" s="118"/>
      <c r="E66" s="119"/>
      <c r="F66" s="64"/>
      <c r="G66" s="65" t="s">
        <v>21</v>
      </c>
      <c r="H66" s="80">
        <v>19648239</v>
      </c>
      <c r="I66" s="124">
        <v>669</v>
      </c>
      <c r="J66" s="124">
        <f t="shared" si="44"/>
        <v>500000</v>
      </c>
      <c r="K66" s="124">
        <f t="shared" si="45"/>
        <v>500000</v>
      </c>
      <c r="L66" s="124">
        <v>0</v>
      </c>
      <c r="M66" s="124"/>
      <c r="N66" s="124">
        <v>500000</v>
      </c>
      <c r="O66" s="124"/>
      <c r="P66" s="124"/>
      <c r="Q66" s="124"/>
      <c r="R66" s="144">
        <f t="shared" si="22"/>
        <v>500000</v>
      </c>
    </row>
    <row r="67" s="2" customFormat="1" spans="1:18">
      <c r="A67" s="61">
        <f t="shared" si="46"/>
        <v>16</v>
      </c>
      <c r="B67" s="147" t="s">
        <v>60</v>
      </c>
      <c r="C67" s="115" t="s">
        <v>63</v>
      </c>
      <c r="D67" s="115" t="s">
        <v>65</v>
      </c>
      <c r="E67" s="116" t="s">
        <v>69</v>
      </c>
      <c r="F67" s="64" t="s">
        <v>41</v>
      </c>
      <c r="G67" s="65" t="s">
        <v>12</v>
      </c>
      <c r="H67" s="80">
        <v>23637601</v>
      </c>
      <c r="I67" s="124">
        <v>561</v>
      </c>
      <c r="J67" s="124">
        <f t="shared" si="44"/>
        <v>500000</v>
      </c>
      <c r="K67" s="124">
        <f t="shared" si="45"/>
        <v>500000</v>
      </c>
      <c r="L67" s="124">
        <v>0</v>
      </c>
      <c r="M67" s="124"/>
      <c r="N67" s="124">
        <v>500000</v>
      </c>
      <c r="O67" s="124"/>
      <c r="P67" s="124"/>
      <c r="Q67" s="124"/>
      <c r="R67" s="144">
        <f t="shared" si="22"/>
        <v>500000</v>
      </c>
    </row>
    <row r="68" s="2" customFormat="1" spans="1:18">
      <c r="A68" s="67"/>
      <c r="B68" s="148"/>
      <c r="C68" s="118"/>
      <c r="D68" s="118"/>
      <c r="E68" s="119"/>
      <c r="F68" s="64"/>
      <c r="G68" s="65" t="s">
        <v>21</v>
      </c>
      <c r="H68" s="80">
        <v>23637601</v>
      </c>
      <c r="I68" s="124">
        <v>561</v>
      </c>
      <c r="J68" s="124">
        <f t="shared" si="44"/>
        <v>500000</v>
      </c>
      <c r="K68" s="124">
        <f t="shared" si="45"/>
        <v>500000</v>
      </c>
      <c r="L68" s="124">
        <v>0</v>
      </c>
      <c r="M68" s="124"/>
      <c r="N68" s="124">
        <v>500000</v>
      </c>
      <c r="O68" s="124"/>
      <c r="P68" s="124"/>
      <c r="Q68" s="124"/>
      <c r="R68" s="144">
        <f t="shared" si="22"/>
        <v>500000</v>
      </c>
    </row>
    <row r="69" s="3" customFormat="1" ht="20.25" customHeight="1" spans="1:18">
      <c r="A69" s="61">
        <f t="shared" si="46"/>
        <v>17</v>
      </c>
      <c r="B69" s="114" t="s">
        <v>60</v>
      </c>
      <c r="C69" s="115" t="s">
        <v>63</v>
      </c>
      <c r="D69" s="115" t="s">
        <v>65</v>
      </c>
      <c r="E69" s="116" t="s">
        <v>70</v>
      </c>
      <c r="F69" s="64" t="s">
        <v>41</v>
      </c>
      <c r="G69" s="65" t="s">
        <v>12</v>
      </c>
      <c r="H69" s="80">
        <v>24025208</v>
      </c>
      <c r="I69" s="124">
        <v>577</v>
      </c>
      <c r="J69" s="124">
        <f t="shared" si="44"/>
        <v>500000</v>
      </c>
      <c r="K69" s="124">
        <f t="shared" si="45"/>
        <v>500000</v>
      </c>
      <c r="L69" s="198">
        <v>0</v>
      </c>
      <c r="M69" s="198"/>
      <c r="N69" s="198">
        <v>500000</v>
      </c>
      <c r="O69" s="198"/>
      <c r="P69" s="198"/>
      <c r="Q69" s="198"/>
      <c r="R69" s="144">
        <f t="shared" si="22"/>
        <v>500000</v>
      </c>
    </row>
    <row r="70" s="3" customFormat="1" spans="1:18">
      <c r="A70" s="67"/>
      <c r="B70" s="117"/>
      <c r="C70" s="118"/>
      <c r="D70" s="118"/>
      <c r="E70" s="119"/>
      <c r="F70" s="64"/>
      <c r="G70" s="65" t="s">
        <v>21</v>
      </c>
      <c r="H70" s="80">
        <v>24025208</v>
      </c>
      <c r="I70" s="124">
        <v>577</v>
      </c>
      <c r="J70" s="124">
        <f t="shared" si="44"/>
        <v>500000</v>
      </c>
      <c r="K70" s="124">
        <f t="shared" si="45"/>
        <v>500000</v>
      </c>
      <c r="L70" s="198">
        <v>0</v>
      </c>
      <c r="M70" s="198"/>
      <c r="N70" s="198">
        <v>500000</v>
      </c>
      <c r="O70" s="198"/>
      <c r="P70" s="198"/>
      <c r="Q70" s="198"/>
      <c r="R70" s="144">
        <f t="shared" si="22"/>
        <v>500000</v>
      </c>
    </row>
    <row r="71" s="3" customFormat="1" spans="1:18">
      <c r="A71" s="61">
        <f t="shared" si="46"/>
        <v>18</v>
      </c>
      <c r="B71" s="114" t="s">
        <v>60</v>
      </c>
      <c r="C71" s="115" t="s">
        <v>63</v>
      </c>
      <c r="D71" s="115" t="s">
        <v>65</v>
      </c>
      <c r="E71" s="116" t="s">
        <v>71</v>
      </c>
      <c r="F71" s="64" t="s">
        <v>41</v>
      </c>
      <c r="G71" s="65" t="s">
        <v>12</v>
      </c>
      <c r="H71" s="80">
        <v>14428371</v>
      </c>
      <c r="I71" s="124">
        <v>1169</v>
      </c>
      <c r="J71" s="124">
        <f t="shared" si="44"/>
        <v>500000</v>
      </c>
      <c r="K71" s="124">
        <f t="shared" si="45"/>
        <v>500000</v>
      </c>
      <c r="L71" s="198">
        <v>0</v>
      </c>
      <c r="M71" s="198"/>
      <c r="N71" s="198">
        <v>500000</v>
      </c>
      <c r="O71" s="198"/>
      <c r="P71" s="198"/>
      <c r="Q71" s="198"/>
      <c r="R71" s="144">
        <f t="shared" si="22"/>
        <v>500000</v>
      </c>
    </row>
    <row r="72" s="3" customFormat="1" spans="1:18">
      <c r="A72" s="67"/>
      <c r="B72" s="117"/>
      <c r="C72" s="118"/>
      <c r="D72" s="118"/>
      <c r="E72" s="119"/>
      <c r="F72" s="64"/>
      <c r="G72" s="65" t="s">
        <v>21</v>
      </c>
      <c r="H72" s="80">
        <v>14428371</v>
      </c>
      <c r="I72" s="124">
        <v>1169</v>
      </c>
      <c r="J72" s="124">
        <f t="shared" si="44"/>
        <v>500000</v>
      </c>
      <c r="K72" s="124">
        <f t="shared" si="45"/>
        <v>500000</v>
      </c>
      <c r="L72" s="198">
        <v>0</v>
      </c>
      <c r="M72" s="198"/>
      <c r="N72" s="198">
        <v>500000</v>
      </c>
      <c r="O72" s="198"/>
      <c r="P72" s="198"/>
      <c r="Q72" s="198"/>
      <c r="R72" s="144">
        <f t="shared" si="22"/>
        <v>500000</v>
      </c>
    </row>
    <row r="73" s="4" customFormat="1" customHeight="1" spans="1:18">
      <c r="A73" s="149">
        <f t="shared" si="46"/>
        <v>19</v>
      </c>
      <c r="B73" s="149" t="s">
        <v>60</v>
      </c>
      <c r="C73" s="150" t="s">
        <v>63</v>
      </c>
      <c r="D73" s="150" t="s">
        <v>65</v>
      </c>
      <c r="E73" s="151" t="s">
        <v>72</v>
      </c>
      <c r="F73" s="152" t="s">
        <v>41</v>
      </c>
      <c r="G73" s="153" t="s">
        <v>12</v>
      </c>
      <c r="H73" s="154">
        <v>507500</v>
      </c>
      <c r="I73" s="199">
        <v>7500</v>
      </c>
      <c r="J73" s="199">
        <f t="shared" si="44"/>
        <v>500000</v>
      </c>
      <c r="K73" s="199">
        <f t="shared" si="45"/>
        <v>500000</v>
      </c>
      <c r="L73" s="199">
        <v>0</v>
      </c>
      <c r="M73" s="199"/>
      <c r="N73" s="199">
        <v>500000</v>
      </c>
      <c r="O73" s="199"/>
      <c r="P73" s="199"/>
      <c r="Q73" s="199"/>
      <c r="R73" s="202">
        <f t="shared" si="22"/>
        <v>500000</v>
      </c>
    </row>
    <row r="74" s="4" customFormat="1" spans="1:18">
      <c r="A74" s="155"/>
      <c r="B74" s="155"/>
      <c r="C74" s="156"/>
      <c r="D74" s="156"/>
      <c r="E74" s="157"/>
      <c r="F74" s="152"/>
      <c r="G74" s="153" t="s">
        <v>21</v>
      </c>
      <c r="H74" s="154">
        <v>507500</v>
      </c>
      <c r="I74" s="199">
        <v>7500</v>
      </c>
      <c r="J74" s="199">
        <f t="shared" si="44"/>
        <v>500000</v>
      </c>
      <c r="K74" s="199">
        <f t="shared" si="45"/>
        <v>500000</v>
      </c>
      <c r="L74" s="199">
        <v>0</v>
      </c>
      <c r="M74" s="199"/>
      <c r="N74" s="199">
        <v>500000</v>
      </c>
      <c r="O74" s="199"/>
      <c r="P74" s="199"/>
      <c r="Q74" s="199"/>
      <c r="R74" s="202">
        <f t="shared" si="22"/>
        <v>500000</v>
      </c>
    </row>
    <row r="75" s="3" customFormat="1" ht="21.75" customHeight="1" spans="1:18">
      <c r="A75" s="61">
        <f t="shared" si="46"/>
        <v>20</v>
      </c>
      <c r="B75" s="61" t="s">
        <v>60</v>
      </c>
      <c r="C75" s="62" t="s">
        <v>63</v>
      </c>
      <c r="D75" s="62" t="s">
        <v>73</v>
      </c>
      <c r="E75" s="78" t="s">
        <v>74</v>
      </c>
      <c r="F75" s="64" t="s">
        <v>41</v>
      </c>
      <c r="G75" s="65" t="s">
        <v>12</v>
      </c>
      <c r="H75" s="80">
        <v>11900000</v>
      </c>
      <c r="I75" s="124">
        <v>3300433</v>
      </c>
      <c r="J75" s="124">
        <f>K75+P75</f>
        <v>4205530</v>
      </c>
      <c r="K75" s="124">
        <f t="shared" si="45"/>
        <v>4205530</v>
      </c>
      <c r="L75" s="200">
        <v>4205530</v>
      </c>
      <c r="M75" s="200"/>
      <c r="N75" s="200"/>
      <c r="O75" s="200"/>
      <c r="P75" s="200"/>
      <c r="Q75" s="200"/>
      <c r="R75" s="144">
        <f t="shared" si="22"/>
        <v>4205530</v>
      </c>
    </row>
    <row r="76" s="3" customFormat="1" spans="1:18">
      <c r="A76" s="67"/>
      <c r="B76" s="67"/>
      <c r="C76" s="68"/>
      <c r="D76" s="68"/>
      <c r="E76" s="78"/>
      <c r="F76" s="64"/>
      <c r="G76" s="65" t="s">
        <v>21</v>
      </c>
      <c r="H76" s="80">
        <v>11900000</v>
      </c>
      <c r="I76" s="124">
        <v>3300433</v>
      </c>
      <c r="J76" s="124">
        <f>K76+P76</f>
        <v>4205530</v>
      </c>
      <c r="K76" s="124">
        <f t="shared" si="45"/>
        <v>4205530</v>
      </c>
      <c r="L76" s="200">
        <v>4205530</v>
      </c>
      <c r="M76" s="200"/>
      <c r="N76" s="200"/>
      <c r="O76" s="200"/>
      <c r="P76" s="200"/>
      <c r="Q76" s="200"/>
      <c r="R76" s="144">
        <f t="shared" si="22"/>
        <v>4205530</v>
      </c>
    </row>
    <row r="77" s="3" customFormat="1" ht="21.75" customHeight="1" spans="1:18">
      <c r="A77" s="61">
        <f t="shared" si="46"/>
        <v>21</v>
      </c>
      <c r="B77" s="61" t="s">
        <v>60</v>
      </c>
      <c r="C77" s="62" t="s">
        <v>63</v>
      </c>
      <c r="D77" s="62" t="s">
        <v>73</v>
      </c>
      <c r="E77" s="158" t="s">
        <v>75</v>
      </c>
      <c r="F77" s="64" t="s">
        <v>41</v>
      </c>
      <c r="G77" s="65" t="s">
        <v>12</v>
      </c>
      <c r="H77" s="80">
        <v>96487950</v>
      </c>
      <c r="I77" s="124">
        <v>3868</v>
      </c>
      <c r="J77" s="124">
        <f t="shared" ref="J77:J86" si="47">K77</f>
        <v>5000</v>
      </c>
      <c r="K77" s="124">
        <f t="shared" ref="K77:K86" si="48">L77+N77+O77</f>
        <v>5000</v>
      </c>
      <c r="L77" s="200">
        <v>0</v>
      </c>
      <c r="M77" s="200"/>
      <c r="N77" s="200">
        <v>5000</v>
      </c>
      <c r="O77" s="200"/>
      <c r="P77" s="200"/>
      <c r="Q77" s="200"/>
      <c r="R77" s="144">
        <f t="shared" si="22"/>
        <v>5000</v>
      </c>
    </row>
    <row r="78" s="3" customFormat="1" spans="1:18">
      <c r="A78" s="67"/>
      <c r="B78" s="67"/>
      <c r="C78" s="68"/>
      <c r="D78" s="68"/>
      <c r="E78" s="159"/>
      <c r="F78" s="64"/>
      <c r="G78" s="65" t="s">
        <v>21</v>
      </c>
      <c r="H78" s="80">
        <v>96487950</v>
      </c>
      <c r="I78" s="124">
        <v>3868</v>
      </c>
      <c r="J78" s="124">
        <f t="shared" si="47"/>
        <v>5000</v>
      </c>
      <c r="K78" s="124">
        <f t="shared" si="48"/>
        <v>5000</v>
      </c>
      <c r="L78" s="200">
        <v>0</v>
      </c>
      <c r="M78" s="200"/>
      <c r="N78" s="200">
        <v>5000</v>
      </c>
      <c r="O78" s="200"/>
      <c r="P78" s="200"/>
      <c r="Q78" s="200"/>
      <c r="R78" s="144">
        <f t="shared" si="22"/>
        <v>5000</v>
      </c>
    </row>
    <row r="79" s="4" customFormat="1" ht="18.75" customHeight="1" spans="1:18">
      <c r="A79" s="61">
        <f t="shared" si="46"/>
        <v>22</v>
      </c>
      <c r="B79" s="149" t="s">
        <v>60</v>
      </c>
      <c r="C79" s="150" t="s">
        <v>63</v>
      </c>
      <c r="D79" s="150" t="s">
        <v>39</v>
      </c>
      <c r="E79" s="160" t="s">
        <v>76</v>
      </c>
      <c r="F79" s="152" t="s">
        <v>41</v>
      </c>
      <c r="G79" s="153" t="s">
        <v>12</v>
      </c>
      <c r="H79" s="154">
        <v>659400</v>
      </c>
      <c r="I79" s="199">
        <v>259393</v>
      </c>
      <c r="J79" s="199">
        <f t="shared" si="47"/>
        <v>400000</v>
      </c>
      <c r="K79" s="199">
        <f t="shared" si="48"/>
        <v>400000</v>
      </c>
      <c r="L79" s="199"/>
      <c r="M79" s="199"/>
      <c r="N79" s="199">
        <v>400000</v>
      </c>
      <c r="O79" s="199"/>
      <c r="P79" s="199"/>
      <c r="Q79" s="199"/>
      <c r="R79" s="202">
        <f t="shared" ref="R79:R86" si="49">J79+Q79</f>
        <v>400000</v>
      </c>
    </row>
    <row r="80" s="4" customFormat="1" ht="24" customHeight="1" spans="1:18">
      <c r="A80" s="67"/>
      <c r="B80" s="155"/>
      <c r="C80" s="156"/>
      <c r="D80" s="156"/>
      <c r="E80" s="160"/>
      <c r="F80" s="152"/>
      <c r="G80" s="153" t="s">
        <v>21</v>
      </c>
      <c r="H80" s="154">
        <v>659400</v>
      </c>
      <c r="I80" s="199">
        <v>259393</v>
      </c>
      <c r="J80" s="199">
        <f t="shared" si="47"/>
        <v>400000</v>
      </c>
      <c r="K80" s="199">
        <f t="shared" si="48"/>
        <v>400000</v>
      </c>
      <c r="L80" s="199"/>
      <c r="M80" s="199"/>
      <c r="N80" s="199">
        <v>400000</v>
      </c>
      <c r="O80" s="199"/>
      <c r="P80" s="199"/>
      <c r="Q80" s="199"/>
      <c r="R80" s="202">
        <f t="shared" si="49"/>
        <v>400000</v>
      </c>
    </row>
    <row r="81" s="2" customFormat="1" ht="24" customHeight="1" spans="1:18">
      <c r="A81" s="61">
        <f t="shared" si="46"/>
        <v>23</v>
      </c>
      <c r="B81" s="114">
        <v>65.02</v>
      </c>
      <c r="C81" s="115" t="s">
        <v>61</v>
      </c>
      <c r="D81" s="62" t="s">
        <v>39</v>
      </c>
      <c r="E81" s="103" t="s">
        <v>77</v>
      </c>
      <c r="F81" s="161" t="s">
        <v>78</v>
      </c>
      <c r="G81" s="65" t="s">
        <v>12</v>
      </c>
      <c r="H81" s="80">
        <f>J81</f>
        <v>230000</v>
      </c>
      <c r="I81" s="198"/>
      <c r="J81" s="198">
        <f t="shared" si="47"/>
        <v>230000</v>
      </c>
      <c r="K81" s="124">
        <f t="shared" si="48"/>
        <v>230000</v>
      </c>
      <c r="L81" s="198"/>
      <c r="M81" s="198"/>
      <c r="N81" s="198">
        <v>230000</v>
      </c>
      <c r="O81" s="198"/>
      <c r="P81" s="198"/>
      <c r="Q81" s="198"/>
      <c r="R81" s="144">
        <f t="shared" si="49"/>
        <v>230000</v>
      </c>
    </row>
    <row r="82" s="2" customFormat="1" spans="1:18">
      <c r="A82" s="67"/>
      <c r="B82" s="117"/>
      <c r="C82" s="118"/>
      <c r="D82" s="68"/>
      <c r="E82" s="107"/>
      <c r="F82" s="162"/>
      <c r="G82" s="65" t="s">
        <v>21</v>
      </c>
      <c r="H82" s="80">
        <f t="shared" ref="H82" si="50">J82</f>
        <v>230000</v>
      </c>
      <c r="I82" s="198"/>
      <c r="J82" s="198">
        <f t="shared" si="47"/>
        <v>230000</v>
      </c>
      <c r="K82" s="124">
        <f t="shared" si="48"/>
        <v>230000</v>
      </c>
      <c r="L82" s="198"/>
      <c r="M82" s="198"/>
      <c r="N82" s="198">
        <v>230000</v>
      </c>
      <c r="O82" s="198"/>
      <c r="P82" s="198"/>
      <c r="Q82" s="198"/>
      <c r="R82" s="144">
        <f t="shared" si="49"/>
        <v>230000</v>
      </c>
    </row>
    <row r="83" s="2" customFormat="1" ht="24" customHeight="1" spans="1:18">
      <c r="A83" s="61">
        <f t="shared" si="46"/>
        <v>24</v>
      </c>
      <c r="B83" s="114">
        <v>65.02</v>
      </c>
      <c r="C83" s="115" t="s">
        <v>61</v>
      </c>
      <c r="D83" s="62" t="s">
        <v>39</v>
      </c>
      <c r="E83" s="103" t="s">
        <v>79</v>
      </c>
      <c r="F83" s="161" t="s">
        <v>80</v>
      </c>
      <c r="G83" s="65" t="s">
        <v>12</v>
      </c>
      <c r="H83" s="80">
        <v>11580903</v>
      </c>
      <c r="I83" s="198">
        <v>131407</v>
      </c>
      <c r="J83" s="198">
        <f t="shared" si="47"/>
        <v>10000</v>
      </c>
      <c r="K83" s="124">
        <f t="shared" si="48"/>
        <v>10000</v>
      </c>
      <c r="L83" s="198"/>
      <c r="M83" s="198"/>
      <c r="N83" s="198">
        <v>10000</v>
      </c>
      <c r="O83" s="198"/>
      <c r="P83" s="198"/>
      <c r="Q83" s="198"/>
      <c r="R83" s="144">
        <f t="shared" si="49"/>
        <v>10000</v>
      </c>
    </row>
    <row r="84" s="2" customFormat="1" spans="1:18">
      <c r="A84" s="67"/>
      <c r="B84" s="117"/>
      <c r="C84" s="118"/>
      <c r="D84" s="68"/>
      <c r="E84" s="107"/>
      <c r="F84" s="162"/>
      <c r="G84" s="65" t="s">
        <v>21</v>
      </c>
      <c r="H84" s="80">
        <v>11580903</v>
      </c>
      <c r="I84" s="198">
        <v>131407</v>
      </c>
      <c r="J84" s="198">
        <f t="shared" si="47"/>
        <v>10000</v>
      </c>
      <c r="K84" s="124">
        <f t="shared" si="48"/>
        <v>10000</v>
      </c>
      <c r="L84" s="198"/>
      <c r="M84" s="198"/>
      <c r="N84" s="198">
        <v>10000</v>
      </c>
      <c r="O84" s="198"/>
      <c r="P84" s="198"/>
      <c r="Q84" s="198"/>
      <c r="R84" s="144">
        <f t="shared" si="49"/>
        <v>10000</v>
      </c>
    </row>
    <row r="85" s="2" customFormat="1" ht="24" customHeight="1" spans="1:18">
      <c r="A85" s="61">
        <f t="shared" si="46"/>
        <v>25</v>
      </c>
      <c r="B85" s="114">
        <v>65.02</v>
      </c>
      <c r="C85" s="115" t="s">
        <v>61</v>
      </c>
      <c r="D85" s="62" t="s">
        <v>39</v>
      </c>
      <c r="E85" s="103" t="s">
        <v>81</v>
      </c>
      <c r="F85" s="161" t="s">
        <v>80</v>
      </c>
      <c r="G85" s="65" t="s">
        <v>12</v>
      </c>
      <c r="H85" s="80">
        <f t="shared" ref="H85:H86" si="51">J85</f>
        <v>70000</v>
      </c>
      <c r="I85" s="198"/>
      <c r="J85" s="198">
        <f t="shared" si="47"/>
        <v>70000</v>
      </c>
      <c r="K85" s="124">
        <f t="shared" si="48"/>
        <v>70000</v>
      </c>
      <c r="L85" s="198"/>
      <c r="M85" s="198"/>
      <c r="N85" s="198">
        <v>70000</v>
      </c>
      <c r="O85" s="198"/>
      <c r="P85" s="198"/>
      <c r="Q85" s="198"/>
      <c r="R85" s="144">
        <f t="shared" si="49"/>
        <v>70000</v>
      </c>
    </row>
    <row r="86" s="2" customFormat="1" spans="1:18">
      <c r="A86" s="67"/>
      <c r="B86" s="117"/>
      <c r="C86" s="118"/>
      <c r="D86" s="68"/>
      <c r="E86" s="107"/>
      <c r="F86" s="162"/>
      <c r="G86" s="65" t="s">
        <v>21</v>
      </c>
      <c r="H86" s="80">
        <f t="shared" si="51"/>
        <v>70000</v>
      </c>
      <c r="I86" s="198"/>
      <c r="J86" s="198">
        <f t="shared" si="47"/>
        <v>70000</v>
      </c>
      <c r="K86" s="124">
        <f t="shared" si="48"/>
        <v>70000</v>
      </c>
      <c r="L86" s="198"/>
      <c r="M86" s="198"/>
      <c r="N86" s="198">
        <v>70000</v>
      </c>
      <c r="O86" s="198"/>
      <c r="P86" s="198"/>
      <c r="Q86" s="198"/>
      <c r="R86" s="144">
        <f t="shared" si="49"/>
        <v>70000</v>
      </c>
    </row>
    <row r="87" s="2" customFormat="1" ht="18.75" customHeight="1" spans="1:18">
      <c r="A87" s="163"/>
      <c r="B87" s="164"/>
      <c r="C87" s="165"/>
      <c r="D87" s="165"/>
      <c r="E87" s="166" t="s">
        <v>82</v>
      </c>
      <c r="F87" s="167"/>
      <c r="G87" s="74" t="s">
        <v>12</v>
      </c>
      <c r="H87" s="50">
        <f>H89+H91+H93+H95+H97+H99+H101+H103+H105+H107+H109+H111+H113+H115+H117+H119+H121+H123+H125+H127+H129+H131+H133+H135+H137+H139+H141+H143+H145+H147+H149+H151+H153+H155+H157+H159+H161+H163+H165+H167+H169</f>
        <v>5829400</v>
      </c>
      <c r="I87" s="50">
        <f>I89+I91+I93+I95+I97+I99+I101+I103+I105+I107+I109+I111+I113+I115+I117+I119+I121+I123+I125+I127+I129+I131+I133+I135+I137+I139+I141+I143+I145+I147+I149+I151+I153+I155+I157+I159+I161+I163+I165+I167+I169</f>
        <v>3156</v>
      </c>
      <c r="J87" s="50">
        <f t="shared" ref="J87:P87" si="52">J89+J91+J93+J95+J97+J99+J101+J103+J105+J107+J109+J111+J113+J115+J117+J119+J121+J123+J125+J127+J129+J131+J133+J135+J137+J139+J141+J143+J145+J147+J149+J151+J153+J155+J157+J159+J161+J163+J165+J167+J169</f>
        <v>5826000</v>
      </c>
      <c r="K87" s="50">
        <f t="shared" si="52"/>
        <v>5826000</v>
      </c>
      <c r="L87" s="50">
        <f t="shared" si="52"/>
        <v>1450000</v>
      </c>
      <c r="M87" s="50">
        <f t="shared" si="52"/>
        <v>0</v>
      </c>
      <c r="N87" s="50">
        <f t="shared" si="52"/>
        <v>4376000</v>
      </c>
      <c r="O87" s="50">
        <f t="shared" si="52"/>
        <v>0</v>
      </c>
      <c r="P87" s="50">
        <f t="shared" si="52"/>
        <v>0</v>
      </c>
      <c r="Q87" s="50" t="e">
        <f>Q89+Q91+Q93+Q95+Q97+Q99+Q101+Q103+Q105+Q107+Q109+Q111+Q113+Q115+Q117+Q119+Q121+#REF!+Q123+Q125+Q127+Q129+Q131+Q133+Q135+#REF!+#REF!+Q139+Q141+Q143+Q145+Q147+Q149+Q151+Q153+Q155+Q157+Q159+Q161+Q163+Q165+Q167+Q169+#REF!</f>
        <v>#REF!</v>
      </c>
      <c r="R87" s="50" t="e">
        <f>R89+R91+R93+R95+R97+R99+R101+R103+R105+R107+R109+R111+R113+R115+R117+R119+R121+#REF!+R123+R125+R127+R129+R131+R133+R135+#REF!+#REF!+R139+R141+R143+R145+R147+R149+R151+R153+R155+R157+R159+R161+R163+R165+R167+R169+#REF!</f>
        <v>#REF!</v>
      </c>
    </row>
    <row r="88" s="2" customFormat="1" spans="1:18">
      <c r="A88" s="168"/>
      <c r="B88" s="169"/>
      <c r="C88" s="170"/>
      <c r="D88" s="170"/>
      <c r="E88" s="171"/>
      <c r="F88" s="172"/>
      <c r="G88" s="74" t="s">
        <v>21</v>
      </c>
      <c r="H88" s="50">
        <f>H90+H92+H94+H96+H98+H100+H102+H104+H106+H108+H110+H112+H114+H116+H118+H120+H122+H124+H126+H128+H130+H132+H134+H136+H138+H140+H142+H144+H146+H148+H150+H152+H154+H156+H158+H160+H162+H164+H166+H168+H170</f>
        <v>5829400</v>
      </c>
      <c r="I88" s="50">
        <f>I90+I92+I94+I96+I98+I100+I102+I104+I106+I108+I110+I112+I114+I116+I118+I120+I122+I124+I126+I128+I130+I132+I134+I136+I138+I140+I142+I144+I146+I148+I150+I152+I154+I156+I158+I160+I162+I164+I166+I168+I170</f>
        <v>3156</v>
      </c>
      <c r="J88" s="50">
        <f t="shared" ref="J88:P88" si="53">J90+J92+J94+J96+J98+J100+J102+J104+J106+J108+J110+J112+J114+J116+J118+J120+J122+J124+J126+J128+J130+J132+J134+J136+J138+J140+J142+J144+J146+J148+J150+J152+J154+J156+J158+J160+J162+J164+J166+J168+J170</f>
        <v>5826000</v>
      </c>
      <c r="K88" s="50">
        <f t="shared" si="53"/>
        <v>5826000</v>
      </c>
      <c r="L88" s="50">
        <f t="shared" si="53"/>
        <v>1450000</v>
      </c>
      <c r="M88" s="50">
        <f t="shared" si="53"/>
        <v>0</v>
      </c>
      <c r="N88" s="50">
        <f t="shared" si="53"/>
        <v>4376000</v>
      </c>
      <c r="O88" s="50">
        <f t="shared" si="53"/>
        <v>0</v>
      </c>
      <c r="P88" s="50">
        <f t="shared" si="53"/>
        <v>0</v>
      </c>
      <c r="Q88" s="50" t="e">
        <f>Q90+Q92+Q94+Q96+Q98+Q100+Q102+Q104+Q106+Q108+Q110+Q112+Q114+Q116+Q118+Q120+Q122+#REF!+Q124+Q126+Q128+Q130+Q132+Q134+Q136+#REF!+#REF!+Q140+Q142+Q144+Q146+Q148+Q150+Q152+Q154+Q156+Q158+Q160+Q162+Q164+Q166+Q168+Q170+#REF!</f>
        <v>#REF!</v>
      </c>
      <c r="R88" s="50" t="e">
        <f>R90+R92+R94+R96+R98+R100+R102+R104+R106+R108+R110+R112+R114+R116+R118+R120+R122+#REF!+R124+R126+R128+R130+R132+R134+R136+#REF!+#REF!+R140+R142+R144+R146+R148+R150+R152+R154+R156+R158+R160+R162+R164+R166+R168+R170+#REF!</f>
        <v>#REF!</v>
      </c>
    </row>
    <row r="89" s="2" customFormat="1" ht="18" customHeight="1" spans="1:18">
      <c r="A89" s="102">
        <f>A85+1</f>
        <v>26</v>
      </c>
      <c r="B89" s="114" t="s">
        <v>60</v>
      </c>
      <c r="C89" s="115" t="s">
        <v>63</v>
      </c>
      <c r="D89" s="115" t="s">
        <v>65</v>
      </c>
      <c r="E89" s="116" t="s">
        <v>83</v>
      </c>
      <c r="F89" s="64" t="s">
        <v>41</v>
      </c>
      <c r="G89" s="65" t="s">
        <v>12</v>
      </c>
      <c r="H89" s="80">
        <v>9300</v>
      </c>
      <c r="I89" s="198">
        <v>1268</v>
      </c>
      <c r="J89" s="198">
        <f>K89</f>
        <v>8000</v>
      </c>
      <c r="K89" s="124">
        <f t="shared" ref="K89:K138" si="54">L89+N89+O89</f>
        <v>8000</v>
      </c>
      <c r="L89" s="198">
        <v>0</v>
      </c>
      <c r="M89" s="198"/>
      <c r="N89" s="198">
        <v>8000</v>
      </c>
      <c r="O89" s="198"/>
      <c r="P89" s="198"/>
      <c r="Q89" s="198"/>
      <c r="R89" s="144">
        <f t="shared" si="22"/>
        <v>8000</v>
      </c>
    </row>
    <row r="90" s="2" customFormat="1" ht="25.5" customHeight="1" spans="1:18">
      <c r="A90" s="105"/>
      <c r="B90" s="117"/>
      <c r="C90" s="118"/>
      <c r="D90" s="118"/>
      <c r="E90" s="119"/>
      <c r="F90" s="64"/>
      <c r="G90" s="65" t="s">
        <v>21</v>
      </c>
      <c r="H90" s="80">
        <v>9300</v>
      </c>
      <c r="I90" s="198">
        <v>1268</v>
      </c>
      <c r="J90" s="198">
        <f>K90</f>
        <v>8000</v>
      </c>
      <c r="K90" s="124">
        <f t="shared" si="54"/>
        <v>8000</v>
      </c>
      <c r="L90" s="198">
        <v>0</v>
      </c>
      <c r="M90" s="198"/>
      <c r="N90" s="198">
        <v>8000</v>
      </c>
      <c r="O90" s="198"/>
      <c r="P90" s="198"/>
      <c r="Q90" s="198"/>
      <c r="R90" s="144">
        <f t="shared" si="22"/>
        <v>8000</v>
      </c>
    </row>
    <row r="91" s="2" customFormat="1" ht="20.25" customHeight="1" spans="1:18">
      <c r="A91" s="102">
        <f>A89+1</f>
        <v>27</v>
      </c>
      <c r="B91" s="114" t="s">
        <v>60</v>
      </c>
      <c r="C91" s="115" t="s">
        <v>63</v>
      </c>
      <c r="D91" s="115" t="s">
        <v>65</v>
      </c>
      <c r="E91" s="116" t="s">
        <v>84</v>
      </c>
      <c r="F91" s="64" t="s">
        <v>41</v>
      </c>
      <c r="G91" s="65" t="s">
        <v>12</v>
      </c>
      <c r="H91" s="80">
        <v>17500</v>
      </c>
      <c r="I91" s="198">
        <v>1296</v>
      </c>
      <c r="J91" s="198">
        <f t="shared" ref="J91:J100" si="55">K91</f>
        <v>16000</v>
      </c>
      <c r="K91" s="124">
        <f t="shared" si="54"/>
        <v>16000</v>
      </c>
      <c r="L91" s="198"/>
      <c r="M91" s="198"/>
      <c r="N91" s="198">
        <v>16000</v>
      </c>
      <c r="O91" s="198"/>
      <c r="P91" s="198"/>
      <c r="Q91" s="198"/>
      <c r="R91" s="144">
        <f t="shared" si="22"/>
        <v>16000</v>
      </c>
    </row>
    <row r="92" s="2" customFormat="1" ht="20.1" customHeight="1" spans="1:18">
      <c r="A92" s="105"/>
      <c r="B92" s="117"/>
      <c r="C92" s="118"/>
      <c r="D92" s="118"/>
      <c r="E92" s="119"/>
      <c r="F92" s="64"/>
      <c r="G92" s="65" t="s">
        <v>21</v>
      </c>
      <c r="H92" s="80">
        <v>17500</v>
      </c>
      <c r="I92" s="198">
        <v>1296</v>
      </c>
      <c r="J92" s="198">
        <f t="shared" si="55"/>
        <v>16000</v>
      </c>
      <c r="K92" s="124">
        <f t="shared" si="54"/>
        <v>16000</v>
      </c>
      <c r="L92" s="198"/>
      <c r="M92" s="198"/>
      <c r="N92" s="198">
        <v>16000</v>
      </c>
      <c r="O92" s="198"/>
      <c r="P92" s="198"/>
      <c r="Q92" s="198"/>
      <c r="R92" s="144">
        <f t="shared" si="22"/>
        <v>16000</v>
      </c>
    </row>
    <row r="93" s="2" customFormat="1" customHeight="1" spans="1:18">
      <c r="A93" s="102">
        <f t="shared" ref="A93" si="56">A91+1</f>
        <v>28</v>
      </c>
      <c r="B93" s="114" t="s">
        <v>60</v>
      </c>
      <c r="C93" s="115" t="s">
        <v>63</v>
      </c>
      <c r="D93" s="115" t="s">
        <v>65</v>
      </c>
      <c r="E93" s="116" t="s">
        <v>85</v>
      </c>
      <c r="F93" s="64" t="s">
        <v>41</v>
      </c>
      <c r="G93" s="65" t="s">
        <v>12</v>
      </c>
      <c r="H93" s="80">
        <v>6800</v>
      </c>
      <c r="I93" s="198">
        <v>296</v>
      </c>
      <c r="J93" s="198">
        <f t="shared" si="55"/>
        <v>6500</v>
      </c>
      <c r="K93" s="124">
        <f t="shared" si="54"/>
        <v>6500</v>
      </c>
      <c r="L93" s="198">
        <v>0</v>
      </c>
      <c r="M93" s="198"/>
      <c r="N93" s="198">
        <v>6500</v>
      </c>
      <c r="O93" s="198"/>
      <c r="P93" s="198"/>
      <c r="Q93" s="198"/>
      <c r="R93" s="144">
        <f t="shared" si="22"/>
        <v>6500</v>
      </c>
    </row>
    <row r="94" s="2" customFormat="1" ht="24" customHeight="1" spans="1:18">
      <c r="A94" s="105"/>
      <c r="B94" s="117"/>
      <c r="C94" s="118"/>
      <c r="D94" s="118"/>
      <c r="E94" s="119"/>
      <c r="F94" s="64"/>
      <c r="G94" s="65" t="s">
        <v>21</v>
      </c>
      <c r="H94" s="80">
        <v>6800</v>
      </c>
      <c r="I94" s="198">
        <v>296</v>
      </c>
      <c r="J94" s="198">
        <f t="shared" si="55"/>
        <v>6500</v>
      </c>
      <c r="K94" s="124">
        <f t="shared" si="54"/>
        <v>6500</v>
      </c>
      <c r="L94" s="198">
        <v>0</v>
      </c>
      <c r="M94" s="198"/>
      <c r="N94" s="198">
        <v>6500</v>
      </c>
      <c r="O94" s="198"/>
      <c r="P94" s="198"/>
      <c r="Q94" s="198"/>
      <c r="R94" s="144">
        <f t="shared" si="22"/>
        <v>6500</v>
      </c>
    </row>
    <row r="95" s="2" customFormat="1" spans="1:18">
      <c r="A95" s="102">
        <f t="shared" ref="A95" si="57">A93+1</f>
        <v>29</v>
      </c>
      <c r="B95" s="114" t="s">
        <v>60</v>
      </c>
      <c r="C95" s="115" t="s">
        <v>63</v>
      </c>
      <c r="D95" s="115" t="s">
        <v>65</v>
      </c>
      <c r="E95" s="116" t="s">
        <v>86</v>
      </c>
      <c r="F95" s="64" t="s">
        <v>41</v>
      </c>
      <c r="G95" s="65" t="s">
        <v>12</v>
      </c>
      <c r="H95" s="80">
        <v>6800</v>
      </c>
      <c r="I95" s="198">
        <v>296</v>
      </c>
      <c r="J95" s="198">
        <f t="shared" si="55"/>
        <v>6500</v>
      </c>
      <c r="K95" s="124">
        <f t="shared" si="54"/>
        <v>6500</v>
      </c>
      <c r="L95" s="198"/>
      <c r="M95" s="198"/>
      <c r="N95" s="198">
        <v>6500</v>
      </c>
      <c r="O95" s="198"/>
      <c r="P95" s="198"/>
      <c r="Q95" s="198"/>
      <c r="R95" s="144">
        <f t="shared" ref="R95:R172" si="58">J95+Q95</f>
        <v>6500</v>
      </c>
    </row>
    <row r="96" s="2" customFormat="1" spans="1:18">
      <c r="A96" s="105"/>
      <c r="B96" s="117"/>
      <c r="C96" s="118"/>
      <c r="D96" s="118"/>
      <c r="E96" s="119"/>
      <c r="F96" s="64"/>
      <c r="G96" s="65" t="s">
        <v>21</v>
      </c>
      <c r="H96" s="80">
        <v>6800</v>
      </c>
      <c r="I96" s="198">
        <v>296</v>
      </c>
      <c r="J96" s="198">
        <f t="shared" si="55"/>
        <v>6500</v>
      </c>
      <c r="K96" s="124">
        <f t="shared" si="54"/>
        <v>6500</v>
      </c>
      <c r="L96" s="198"/>
      <c r="M96" s="198"/>
      <c r="N96" s="198">
        <v>6500</v>
      </c>
      <c r="O96" s="198"/>
      <c r="P96" s="198"/>
      <c r="Q96" s="198"/>
      <c r="R96" s="144">
        <f t="shared" si="58"/>
        <v>6500</v>
      </c>
    </row>
    <row r="97" s="2" customFormat="1" customHeight="1" spans="1:18">
      <c r="A97" s="102">
        <f t="shared" ref="A97" si="59">A95+1</f>
        <v>30</v>
      </c>
      <c r="B97" s="61" t="s">
        <v>60</v>
      </c>
      <c r="C97" s="62" t="s">
        <v>63</v>
      </c>
      <c r="D97" s="62" t="s">
        <v>39</v>
      </c>
      <c r="E97" s="173" t="s">
        <v>87</v>
      </c>
      <c r="F97" s="64" t="s">
        <v>41</v>
      </c>
      <c r="G97" s="65" t="s">
        <v>12</v>
      </c>
      <c r="H97" s="80">
        <f>J97</f>
        <v>230000</v>
      </c>
      <c r="I97" s="124"/>
      <c r="J97" s="124">
        <f t="shared" si="55"/>
        <v>230000</v>
      </c>
      <c r="K97" s="124">
        <f t="shared" si="54"/>
        <v>230000</v>
      </c>
      <c r="L97" s="124">
        <v>0</v>
      </c>
      <c r="M97" s="124"/>
      <c r="N97" s="198">
        <v>230000</v>
      </c>
      <c r="O97" s="124"/>
      <c r="P97" s="124"/>
      <c r="Q97" s="124"/>
      <c r="R97" s="144">
        <f t="shared" si="58"/>
        <v>230000</v>
      </c>
    </row>
    <row r="98" s="2" customFormat="1" ht="23.25" customHeight="1" spans="1:18">
      <c r="A98" s="105"/>
      <c r="B98" s="67"/>
      <c r="C98" s="68"/>
      <c r="D98" s="68"/>
      <c r="E98" s="174"/>
      <c r="F98" s="64"/>
      <c r="G98" s="65" t="s">
        <v>21</v>
      </c>
      <c r="H98" s="80">
        <f>J98</f>
        <v>230000</v>
      </c>
      <c r="I98" s="124"/>
      <c r="J98" s="124">
        <f t="shared" si="55"/>
        <v>230000</v>
      </c>
      <c r="K98" s="124">
        <f t="shared" si="54"/>
        <v>230000</v>
      </c>
      <c r="L98" s="124">
        <v>0</v>
      </c>
      <c r="M98" s="124"/>
      <c r="N98" s="198">
        <v>230000</v>
      </c>
      <c r="O98" s="124"/>
      <c r="P98" s="124"/>
      <c r="Q98" s="124"/>
      <c r="R98" s="144">
        <f t="shared" si="58"/>
        <v>230000</v>
      </c>
    </row>
    <row r="99" s="2" customFormat="1" spans="1:18">
      <c r="A99" s="102">
        <f t="shared" ref="A99" si="60">A97+1</f>
        <v>31</v>
      </c>
      <c r="B99" s="61" t="s">
        <v>60</v>
      </c>
      <c r="C99" s="175" t="s">
        <v>63</v>
      </c>
      <c r="D99" s="175" t="s">
        <v>39</v>
      </c>
      <c r="E99" s="176" t="s">
        <v>88</v>
      </c>
      <c r="F99" s="177" t="s">
        <v>41</v>
      </c>
      <c r="G99" s="65" t="s">
        <v>12</v>
      </c>
      <c r="H99" s="80">
        <f>J99</f>
        <v>200000</v>
      </c>
      <c r="I99" s="200"/>
      <c r="J99" s="200">
        <f t="shared" si="55"/>
        <v>200000</v>
      </c>
      <c r="K99" s="124">
        <f t="shared" si="54"/>
        <v>200000</v>
      </c>
      <c r="L99" s="200"/>
      <c r="M99" s="200"/>
      <c r="N99" s="200">
        <v>200000</v>
      </c>
      <c r="O99" s="200"/>
      <c r="P99" s="200"/>
      <c r="Q99" s="200"/>
      <c r="R99" s="144">
        <f t="shared" si="58"/>
        <v>200000</v>
      </c>
    </row>
    <row r="100" s="2" customFormat="1" spans="1:18">
      <c r="A100" s="105"/>
      <c r="B100" s="67"/>
      <c r="C100" s="175"/>
      <c r="D100" s="175"/>
      <c r="E100" s="176"/>
      <c r="F100" s="177"/>
      <c r="G100" s="65" t="s">
        <v>21</v>
      </c>
      <c r="H100" s="80">
        <f>J100</f>
        <v>200000</v>
      </c>
      <c r="I100" s="200"/>
      <c r="J100" s="200">
        <f t="shared" si="55"/>
        <v>200000</v>
      </c>
      <c r="K100" s="124">
        <f t="shared" si="54"/>
        <v>200000</v>
      </c>
      <c r="L100" s="200"/>
      <c r="M100" s="200"/>
      <c r="N100" s="200">
        <v>200000</v>
      </c>
      <c r="O100" s="200"/>
      <c r="P100" s="200"/>
      <c r="Q100" s="200"/>
      <c r="R100" s="144">
        <f t="shared" si="58"/>
        <v>200000</v>
      </c>
    </row>
    <row r="101" s="4" customFormat="1" spans="1:18">
      <c r="A101" s="178">
        <f t="shared" ref="A101" si="61">A99+1</f>
        <v>32</v>
      </c>
      <c r="B101" s="149" t="s">
        <v>60</v>
      </c>
      <c r="C101" s="179" t="s">
        <v>89</v>
      </c>
      <c r="D101" s="180" t="s">
        <v>39</v>
      </c>
      <c r="E101" s="181" t="s">
        <v>90</v>
      </c>
      <c r="F101" s="182" t="s">
        <v>91</v>
      </c>
      <c r="G101" s="153" t="s">
        <v>12</v>
      </c>
      <c r="H101" s="154">
        <v>6000</v>
      </c>
      <c r="I101" s="201"/>
      <c r="J101" s="201">
        <f t="shared" ref="J101:J138" si="62">K101</f>
        <v>6000</v>
      </c>
      <c r="K101" s="199">
        <f t="shared" si="54"/>
        <v>6000</v>
      </c>
      <c r="L101" s="201"/>
      <c r="M101" s="201"/>
      <c r="N101" s="201">
        <v>6000</v>
      </c>
      <c r="O101" s="201"/>
      <c r="P101" s="201"/>
      <c r="Q101" s="201"/>
      <c r="R101" s="202">
        <f t="shared" si="58"/>
        <v>6000</v>
      </c>
    </row>
    <row r="102" s="4" customFormat="1" spans="1:18">
      <c r="A102" s="183"/>
      <c r="B102" s="155"/>
      <c r="C102" s="184"/>
      <c r="D102" s="180"/>
      <c r="E102" s="185"/>
      <c r="F102" s="186"/>
      <c r="G102" s="153" t="s">
        <v>21</v>
      </c>
      <c r="H102" s="154">
        <v>6000</v>
      </c>
      <c r="I102" s="201"/>
      <c r="J102" s="201">
        <f t="shared" si="62"/>
        <v>6000</v>
      </c>
      <c r="K102" s="199">
        <f t="shared" si="54"/>
        <v>6000</v>
      </c>
      <c r="L102" s="201"/>
      <c r="M102" s="201"/>
      <c r="N102" s="201">
        <v>6000</v>
      </c>
      <c r="O102" s="201"/>
      <c r="P102" s="201"/>
      <c r="Q102" s="201"/>
      <c r="R102" s="202">
        <f t="shared" si="58"/>
        <v>6000</v>
      </c>
    </row>
    <row r="103" s="2" customFormat="1" spans="1:18">
      <c r="A103" s="102">
        <f t="shared" ref="A103" si="63">A101+1</f>
        <v>33</v>
      </c>
      <c r="B103" s="76">
        <v>65.02</v>
      </c>
      <c r="C103" s="175" t="s">
        <v>89</v>
      </c>
      <c r="D103" s="175" t="s">
        <v>39</v>
      </c>
      <c r="E103" s="187" t="s">
        <v>92</v>
      </c>
      <c r="F103" s="177" t="s">
        <v>93</v>
      </c>
      <c r="G103" s="65" t="s">
        <v>12</v>
      </c>
      <c r="H103" s="80">
        <f>J103</f>
        <v>25000</v>
      </c>
      <c r="I103" s="200"/>
      <c r="J103" s="200">
        <f t="shared" si="62"/>
        <v>25000</v>
      </c>
      <c r="K103" s="124">
        <f t="shared" si="54"/>
        <v>25000</v>
      </c>
      <c r="L103" s="200"/>
      <c r="M103" s="200"/>
      <c r="N103" s="200">
        <v>25000</v>
      </c>
      <c r="O103" s="200"/>
      <c r="P103" s="200"/>
      <c r="Q103" s="200"/>
      <c r="R103" s="144">
        <f t="shared" si="58"/>
        <v>25000</v>
      </c>
    </row>
    <row r="104" s="2" customFormat="1" spans="1:18">
      <c r="A104" s="105"/>
      <c r="B104" s="76"/>
      <c r="C104" s="175"/>
      <c r="D104" s="175"/>
      <c r="E104" s="187"/>
      <c r="F104" s="177"/>
      <c r="G104" s="65" t="s">
        <v>21</v>
      </c>
      <c r="H104" s="80">
        <f t="shared" ref="H104:H138" si="64">J104</f>
        <v>25000</v>
      </c>
      <c r="I104" s="200"/>
      <c r="J104" s="200">
        <f t="shared" si="62"/>
        <v>25000</v>
      </c>
      <c r="K104" s="124">
        <f t="shared" si="54"/>
        <v>25000</v>
      </c>
      <c r="L104" s="200"/>
      <c r="M104" s="200"/>
      <c r="N104" s="200">
        <v>25000</v>
      </c>
      <c r="O104" s="200"/>
      <c r="P104" s="200"/>
      <c r="Q104" s="200"/>
      <c r="R104" s="144">
        <f t="shared" si="58"/>
        <v>25000</v>
      </c>
    </row>
    <row r="105" s="2" customFormat="1" spans="1:18">
      <c r="A105" s="102">
        <f t="shared" ref="A105:A169" si="65">A103+1</f>
        <v>34</v>
      </c>
      <c r="B105" s="76">
        <v>65.02</v>
      </c>
      <c r="C105" s="175" t="s">
        <v>89</v>
      </c>
      <c r="D105" s="175" t="s">
        <v>39</v>
      </c>
      <c r="E105" s="187" t="s">
        <v>94</v>
      </c>
      <c r="F105" s="177" t="s">
        <v>93</v>
      </c>
      <c r="G105" s="65" t="s">
        <v>12</v>
      </c>
      <c r="H105" s="80">
        <f t="shared" si="64"/>
        <v>30000</v>
      </c>
      <c r="I105" s="200"/>
      <c r="J105" s="200">
        <f t="shared" si="62"/>
        <v>30000</v>
      </c>
      <c r="K105" s="124">
        <f t="shared" si="54"/>
        <v>30000</v>
      </c>
      <c r="L105" s="200"/>
      <c r="M105" s="200"/>
      <c r="N105" s="200">
        <v>30000</v>
      </c>
      <c r="O105" s="200"/>
      <c r="P105" s="200"/>
      <c r="Q105" s="200"/>
      <c r="R105" s="144">
        <f t="shared" si="58"/>
        <v>30000</v>
      </c>
    </row>
    <row r="106" s="2" customFormat="1" spans="1:18">
      <c r="A106" s="105"/>
      <c r="B106" s="76"/>
      <c r="C106" s="175"/>
      <c r="D106" s="175"/>
      <c r="E106" s="187"/>
      <c r="F106" s="177"/>
      <c r="G106" s="65" t="s">
        <v>21</v>
      </c>
      <c r="H106" s="80">
        <f t="shared" si="64"/>
        <v>30000</v>
      </c>
      <c r="I106" s="200"/>
      <c r="J106" s="200">
        <f t="shared" si="62"/>
        <v>30000</v>
      </c>
      <c r="K106" s="124">
        <f t="shared" si="54"/>
        <v>30000</v>
      </c>
      <c r="L106" s="200"/>
      <c r="M106" s="200"/>
      <c r="N106" s="200">
        <v>30000</v>
      </c>
      <c r="O106" s="200"/>
      <c r="P106" s="200"/>
      <c r="Q106" s="200"/>
      <c r="R106" s="144">
        <f t="shared" si="58"/>
        <v>30000</v>
      </c>
    </row>
    <row r="107" s="2" customFormat="1" spans="1:18">
      <c r="A107" s="102">
        <f t="shared" si="65"/>
        <v>35</v>
      </c>
      <c r="B107" s="76">
        <v>65.02</v>
      </c>
      <c r="C107" s="175" t="s">
        <v>89</v>
      </c>
      <c r="D107" s="175" t="s">
        <v>39</v>
      </c>
      <c r="E107" s="188" t="s">
        <v>95</v>
      </c>
      <c r="F107" s="177" t="s">
        <v>93</v>
      </c>
      <c r="G107" s="65" t="s">
        <v>12</v>
      </c>
      <c r="H107" s="80">
        <f t="shared" si="64"/>
        <v>20000</v>
      </c>
      <c r="I107" s="200"/>
      <c r="J107" s="200">
        <f t="shared" si="62"/>
        <v>20000</v>
      </c>
      <c r="K107" s="124">
        <f t="shared" si="54"/>
        <v>20000</v>
      </c>
      <c r="L107" s="200"/>
      <c r="M107" s="200"/>
      <c r="N107" s="200">
        <v>20000</v>
      </c>
      <c r="O107" s="200"/>
      <c r="P107" s="200"/>
      <c r="Q107" s="200"/>
      <c r="R107" s="144">
        <f t="shared" si="58"/>
        <v>20000</v>
      </c>
    </row>
    <row r="108" s="2" customFormat="1" spans="1:18">
      <c r="A108" s="105"/>
      <c r="B108" s="76"/>
      <c r="C108" s="175"/>
      <c r="D108" s="175"/>
      <c r="E108" s="189"/>
      <c r="F108" s="177"/>
      <c r="G108" s="65" t="s">
        <v>21</v>
      </c>
      <c r="H108" s="80">
        <f t="shared" si="64"/>
        <v>20000</v>
      </c>
      <c r="I108" s="200"/>
      <c r="J108" s="200">
        <f t="shared" si="62"/>
        <v>20000</v>
      </c>
      <c r="K108" s="124">
        <f t="shared" si="54"/>
        <v>20000</v>
      </c>
      <c r="L108" s="200"/>
      <c r="M108" s="200"/>
      <c r="N108" s="200">
        <v>20000</v>
      </c>
      <c r="O108" s="200"/>
      <c r="P108" s="200"/>
      <c r="Q108" s="200"/>
      <c r="R108" s="144">
        <f t="shared" si="58"/>
        <v>20000</v>
      </c>
    </row>
    <row r="109" s="4" customFormat="1" spans="1:18">
      <c r="A109" s="178">
        <f t="shared" si="65"/>
        <v>36</v>
      </c>
      <c r="B109" s="190">
        <v>65.02</v>
      </c>
      <c r="C109" s="180" t="s">
        <v>89</v>
      </c>
      <c r="D109" s="180" t="s">
        <v>39</v>
      </c>
      <c r="E109" s="181" t="s">
        <v>90</v>
      </c>
      <c r="F109" s="191" t="s">
        <v>93</v>
      </c>
      <c r="G109" s="153" t="s">
        <v>12</v>
      </c>
      <c r="H109" s="154">
        <f t="shared" si="64"/>
        <v>6000</v>
      </c>
      <c r="I109" s="201"/>
      <c r="J109" s="201">
        <f t="shared" si="62"/>
        <v>6000</v>
      </c>
      <c r="K109" s="199">
        <f t="shared" si="54"/>
        <v>6000</v>
      </c>
      <c r="L109" s="201"/>
      <c r="M109" s="201"/>
      <c r="N109" s="201">
        <v>6000</v>
      </c>
      <c r="O109" s="201"/>
      <c r="P109" s="201"/>
      <c r="Q109" s="201"/>
      <c r="R109" s="202">
        <f t="shared" si="58"/>
        <v>6000</v>
      </c>
    </row>
    <row r="110" s="4" customFormat="1" spans="1:18">
      <c r="A110" s="183"/>
      <c r="B110" s="190"/>
      <c r="C110" s="180"/>
      <c r="D110" s="180"/>
      <c r="E110" s="185"/>
      <c r="F110" s="191"/>
      <c r="G110" s="153" t="s">
        <v>21</v>
      </c>
      <c r="H110" s="154">
        <f t="shared" si="64"/>
        <v>6000</v>
      </c>
      <c r="I110" s="201"/>
      <c r="J110" s="201">
        <f t="shared" si="62"/>
        <v>6000</v>
      </c>
      <c r="K110" s="199">
        <f t="shared" si="54"/>
        <v>6000</v>
      </c>
      <c r="L110" s="201"/>
      <c r="M110" s="201"/>
      <c r="N110" s="201">
        <v>6000</v>
      </c>
      <c r="O110" s="201"/>
      <c r="P110" s="201"/>
      <c r="Q110" s="201"/>
      <c r="R110" s="202">
        <f t="shared" si="58"/>
        <v>6000</v>
      </c>
    </row>
    <row r="111" s="4" customFormat="1" spans="1:18">
      <c r="A111" s="178">
        <f t="shared" si="65"/>
        <v>37</v>
      </c>
      <c r="B111" s="190">
        <v>65.02</v>
      </c>
      <c r="C111" s="180" t="s">
        <v>89</v>
      </c>
      <c r="D111" s="180" t="s">
        <v>39</v>
      </c>
      <c r="E111" s="181" t="s">
        <v>96</v>
      </c>
      <c r="F111" s="191" t="s">
        <v>93</v>
      </c>
      <c r="G111" s="153" t="s">
        <v>12</v>
      </c>
      <c r="H111" s="154">
        <f t="shared" si="64"/>
        <v>75000</v>
      </c>
      <c r="I111" s="201"/>
      <c r="J111" s="201">
        <f t="shared" si="62"/>
        <v>75000</v>
      </c>
      <c r="K111" s="199">
        <f t="shared" si="54"/>
        <v>75000</v>
      </c>
      <c r="L111" s="201"/>
      <c r="M111" s="201"/>
      <c r="N111" s="201">
        <v>75000</v>
      </c>
      <c r="O111" s="201"/>
      <c r="P111" s="201"/>
      <c r="Q111" s="201"/>
      <c r="R111" s="202">
        <f t="shared" si="58"/>
        <v>75000</v>
      </c>
    </row>
    <row r="112" s="4" customFormat="1" spans="1:18">
      <c r="A112" s="183"/>
      <c r="B112" s="190"/>
      <c r="C112" s="180"/>
      <c r="D112" s="180"/>
      <c r="E112" s="185"/>
      <c r="F112" s="191"/>
      <c r="G112" s="153" t="s">
        <v>21</v>
      </c>
      <c r="H112" s="154">
        <f t="shared" si="64"/>
        <v>75000</v>
      </c>
      <c r="I112" s="201"/>
      <c r="J112" s="201">
        <f t="shared" si="62"/>
        <v>75000</v>
      </c>
      <c r="K112" s="199">
        <f t="shared" si="54"/>
        <v>75000</v>
      </c>
      <c r="L112" s="201"/>
      <c r="M112" s="201"/>
      <c r="N112" s="201">
        <v>75000</v>
      </c>
      <c r="O112" s="201"/>
      <c r="P112" s="201"/>
      <c r="Q112" s="201"/>
      <c r="R112" s="202">
        <f t="shared" si="58"/>
        <v>75000</v>
      </c>
    </row>
    <row r="113" s="4" customFormat="1" spans="1:18">
      <c r="A113" s="178">
        <f t="shared" si="65"/>
        <v>38</v>
      </c>
      <c r="B113" s="190">
        <v>65.02</v>
      </c>
      <c r="C113" s="180" t="s">
        <v>89</v>
      </c>
      <c r="D113" s="180" t="s">
        <v>39</v>
      </c>
      <c r="E113" s="181" t="s">
        <v>97</v>
      </c>
      <c r="F113" s="191" t="s">
        <v>93</v>
      </c>
      <c r="G113" s="153" t="s">
        <v>12</v>
      </c>
      <c r="H113" s="154">
        <f t="shared" si="64"/>
        <v>20000</v>
      </c>
      <c r="I113" s="201"/>
      <c r="J113" s="201">
        <f t="shared" si="62"/>
        <v>20000</v>
      </c>
      <c r="K113" s="199">
        <f t="shared" si="54"/>
        <v>20000</v>
      </c>
      <c r="L113" s="201"/>
      <c r="M113" s="201"/>
      <c r="N113" s="201">
        <v>20000</v>
      </c>
      <c r="O113" s="201"/>
      <c r="P113" s="201"/>
      <c r="Q113" s="201"/>
      <c r="R113" s="202">
        <f t="shared" si="58"/>
        <v>20000</v>
      </c>
    </row>
    <row r="114" s="4" customFormat="1" spans="1:18">
      <c r="A114" s="183"/>
      <c r="B114" s="190"/>
      <c r="C114" s="180"/>
      <c r="D114" s="180"/>
      <c r="E114" s="185"/>
      <c r="F114" s="191"/>
      <c r="G114" s="153" t="s">
        <v>21</v>
      </c>
      <c r="H114" s="154">
        <f t="shared" si="64"/>
        <v>20000</v>
      </c>
      <c r="I114" s="201"/>
      <c r="J114" s="201">
        <f t="shared" si="62"/>
        <v>20000</v>
      </c>
      <c r="K114" s="199">
        <f t="shared" si="54"/>
        <v>20000</v>
      </c>
      <c r="L114" s="201"/>
      <c r="M114" s="201"/>
      <c r="N114" s="201">
        <v>20000</v>
      </c>
      <c r="O114" s="201"/>
      <c r="P114" s="201"/>
      <c r="Q114" s="201"/>
      <c r="R114" s="202">
        <f t="shared" si="58"/>
        <v>20000</v>
      </c>
    </row>
    <row r="115" s="4" customFormat="1" spans="1:18">
      <c r="A115" s="178">
        <f t="shared" si="65"/>
        <v>39</v>
      </c>
      <c r="B115" s="190">
        <v>65.02</v>
      </c>
      <c r="C115" s="180" t="s">
        <v>89</v>
      </c>
      <c r="D115" s="180" t="s">
        <v>39</v>
      </c>
      <c r="E115" s="181" t="s">
        <v>98</v>
      </c>
      <c r="F115" s="191" t="s">
        <v>93</v>
      </c>
      <c r="G115" s="153" t="s">
        <v>12</v>
      </c>
      <c r="H115" s="154">
        <f t="shared" si="64"/>
        <v>318000</v>
      </c>
      <c r="I115" s="201"/>
      <c r="J115" s="201">
        <f t="shared" si="62"/>
        <v>318000</v>
      </c>
      <c r="K115" s="199">
        <f t="shared" si="54"/>
        <v>318000</v>
      </c>
      <c r="L115" s="201"/>
      <c r="M115" s="201"/>
      <c r="N115" s="201">
        <v>318000</v>
      </c>
      <c r="O115" s="201"/>
      <c r="P115" s="201"/>
      <c r="Q115" s="201"/>
      <c r="R115" s="202">
        <f t="shared" si="58"/>
        <v>318000</v>
      </c>
    </row>
    <row r="116" s="4" customFormat="1" ht="21.95" customHeight="1" spans="1:18">
      <c r="A116" s="183"/>
      <c r="B116" s="190"/>
      <c r="C116" s="180"/>
      <c r="D116" s="180"/>
      <c r="E116" s="185"/>
      <c r="F116" s="191"/>
      <c r="G116" s="153" t="s">
        <v>21</v>
      </c>
      <c r="H116" s="154">
        <f t="shared" si="64"/>
        <v>318000</v>
      </c>
      <c r="I116" s="201"/>
      <c r="J116" s="201">
        <f t="shared" si="62"/>
        <v>318000</v>
      </c>
      <c r="K116" s="199">
        <f t="shared" si="54"/>
        <v>318000</v>
      </c>
      <c r="L116" s="201"/>
      <c r="M116" s="201"/>
      <c r="N116" s="201">
        <v>318000</v>
      </c>
      <c r="O116" s="201"/>
      <c r="P116" s="201"/>
      <c r="Q116" s="201"/>
      <c r="R116" s="202">
        <f t="shared" si="58"/>
        <v>318000</v>
      </c>
    </row>
    <row r="117" s="2" customFormat="1" spans="1:18">
      <c r="A117" s="102">
        <f t="shared" si="65"/>
        <v>40</v>
      </c>
      <c r="B117" s="192">
        <v>65.02</v>
      </c>
      <c r="C117" s="175" t="s">
        <v>61</v>
      </c>
      <c r="D117" s="175" t="s">
        <v>39</v>
      </c>
      <c r="E117" s="188" t="s">
        <v>99</v>
      </c>
      <c r="F117" s="193" t="s">
        <v>100</v>
      </c>
      <c r="G117" s="65" t="s">
        <v>12</v>
      </c>
      <c r="H117" s="80">
        <f t="shared" si="64"/>
        <v>460000</v>
      </c>
      <c r="I117" s="200"/>
      <c r="J117" s="200">
        <f t="shared" si="62"/>
        <v>460000</v>
      </c>
      <c r="K117" s="124">
        <f t="shared" si="54"/>
        <v>460000</v>
      </c>
      <c r="L117" s="200"/>
      <c r="M117" s="200"/>
      <c r="N117" s="200">
        <v>460000</v>
      </c>
      <c r="O117" s="200"/>
      <c r="P117" s="200"/>
      <c r="Q117" s="200"/>
      <c r="R117" s="144">
        <f t="shared" si="58"/>
        <v>460000</v>
      </c>
    </row>
    <row r="118" s="2" customFormat="1" spans="1:18">
      <c r="A118" s="105"/>
      <c r="B118" s="194"/>
      <c r="C118" s="175"/>
      <c r="D118" s="175"/>
      <c r="E118" s="189"/>
      <c r="F118" s="195"/>
      <c r="G118" s="65" t="s">
        <v>21</v>
      </c>
      <c r="H118" s="80">
        <f t="shared" si="64"/>
        <v>460000</v>
      </c>
      <c r="I118" s="200"/>
      <c r="J118" s="200">
        <f t="shared" si="62"/>
        <v>460000</v>
      </c>
      <c r="K118" s="124">
        <f t="shared" si="54"/>
        <v>460000</v>
      </c>
      <c r="L118" s="200"/>
      <c r="M118" s="200"/>
      <c r="N118" s="200">
        <v>460000</v>
      </c>
      <c r="O118" s="200"/>
      <c r="P118" s="200"/>
      <c r="Q118" s="200"/>
      <c r="R118" s="144">
        <f t="shared" si="58"/>
        <v>460000</v>
      </c>
    </row>
    <row r="119" s="2" customFormat="1" customHeight="1" spans="1:18">
      <c r="A119" s="102">
        <f t="shared" si="65"/>
        <v>41</v>
      </c>
      <c r="B119" s="192">
        <v>65.02</v>
      </c>
      <c r="C119" s="175" t="s">
        <v>61</v>
      </c>
      <c r="D119" s="175" t="s">
        <v>39</v>
      </c>
      <c r="E119" s="188" t="s">
        <v>101</v>
      </c>
      <c r="F119" s="193" t="s">
        <v>100</v>
      </c>
      <c r="G119" s="65" t="s">
        <v>12</v>
      </c>
      <c r="H119" s="80">
        <f t="shared" ref="H119:H120" si="66">J119</f>
        <v>20000</v>
      </c>
      <c r="I119" s="200"/>
      <c r="J119" s="200">
        <f t="shared" si="62"/>
        <v>20000</v>
      </c>
      <c r="K119" s="124">
        <f t="shared" ref="K119:K120" si="67">L119+N119+O119</f>
        <v>20000</v>
      </c>
      <c r="L119" s="200"/>
      <c r="M119" s="200"/>
      <c r="N119" s="200">
        <v>20000</v>
      </c>
      <c r="O119" s="200"/>
      <c r="P119" s="200"/>
      <c r="Q119" s="200"/>
      <c r="R119" s="144">
        <f t="shared" ref="R119:R120" si="68">J119+Q119</f>
        <v>20000</v>
      </c>
    </row>
    <row r="120" s="2" customFormat="1" spans="1:18">
      <c r="A120" s="105"/>
      <c r="B120" s="194"/>
      <c r="C120" s="175"/>
      <c r="D120" s="175"/>
      <c r="E120" s="189"/>
      <c r="F120" s="195"/>
      <c r="G120" s="65" t="s">
        <v>21</v>
      </c>
      <c r="H120" s="80">
        <f t="shared" si="66"/>
        <v>20000</v>
      </c>
      <c r="I120" s="200"/>
      <c r="J120" s="200">
        <f t="shared" si="62"/>
        <v>20000</v>
      </c>
      <c r="K120" s="124">
        <f t="shared" si="67"/>
        <v>20000</v>
      </c>
      <c r="L120" s="200"/>
      <c r="M120" s="200"/>
      <c r="N120" s="200">
        <v>20000</v>
      </c>
      <c r="O120" s="200"/>
      <c r="P120" s="200"/>
      <c r="Q120" s="200"/>
      <c r="R120" s="144">
        <f t="shared" si="68"/>
        <v>20000</v>
      </c>
    </row>
    <row r="121" s="2" customFormat="1" customHeight="1" spans="1:18">
      <c r="A121" s="102">
        <f t="shared" si="65"/>
        <v>42</v>
      </c>
      <c r="B121" s="192">
        <v>65.02</v>
      </c>
      <c r="C121" s="175" t="s">
        <v>61</v>
      </c>
      <c r="D121" s="175" t="s">
        <v>39</v>
      </c>
      <c r="E121" s="188" t="s">
        <v>102</v>
      </c>
      <c r="F121" s="193" t="s">
        <v>100</v>
      </c>
      <c r="G121" s="65" t="s">
        <v>12</v>
      </c>
      <c r="H121" s="80">
        <f t="shared" ref="H121:H122" si="69">J121</f>
        <v>20000</v>
      </c>
      <c r="I121" s="200"/>
      <c r="J121" s="200">
        <f t="shared" si="62"/>
        <v>20000</v>
      </c>
      <c r="K121" s="124">
        <f t="shared" ref="K121:K122" si="70">L121+N121+O121</f>
        <v>20000</v>
      </c>
      <c r="L121" s="200"/>
      <c r="M121" s="200"/>
      <c r="N121" s="200">
        <v>20000</v>
      </c>
      <c r="O121" s="200"/>
      <c r="P121" s="200"/>
      <c r="Q121" s="200"/>
      <c r="R121" s="144">
        <f t="shared" ref="R121:R122" si="71">J121+Q121</f>
        <v>20000</v>
      </c>
    </row>
    <row r="122" s="2" customFormat="1" spans="1:18">
      <c r="A122" s="105"/>
      <c r="B122" s="194"/>
      <c r="C122" s="175"/>
      <c r="D122" s="175"/>
      <c r="E122" s="189"/>
      <c r="F122" s="195"/>
      <c r="G122" s="65" t="s">
        <v>21</v>
      </c>
      <c r="H122" s="80">
        <f t="shared" si="69"/>
        <v>20000</v>
      </c>
      <c r="I122" s="200"/>
      <c r="J122" s="200">
        <f t="shared" si="62"/>
        <v>20000</v>
      </c>
      <c r="K122" s="124">
        <f t="shared" si="70"/>
        <v>20000</v>
      </c>
      <c r="L122" s="200"/>
      <c r="M122" s="200"/>
      <c r="N122" s="200">
        <v>20000</v>
      </c>
      <c r="O122" s="200"/>
      <c r="P122" s="200"/>
      <c r="Q122" s="200"/>
      <c r="R122" s="144">
        <f t="shared" si="71"/>
        <v>20000</v>
      </c>
    </row>
    <row r="123" s="4" customFormat="1" spans="1:18">
      <c r="A123" s="178">
        <f>A121+1</f>
        <v>43</v>
      </c>
      <c r="B123" s="190">
        <v>65.02</v>
      </c>
      <c r="C123" s="180" t="s">
        <v>61</v>
      </c>
      <c r="D123" s="180" t="s">
        <v>39</v>
      </c>
      <c r="E123" s="181" t="s">
        <v>103</v>
      </c>
      <c r="F123" s="196" t="s">
        <v>104</v>
      </c>
      <c r="G123" s="153" t="s">
        <v>12</v>
      </c>
      <c r="H123" s="154">
        <f t="shared" si="64"/>
        <v>60000</v>
      </c>
      <c r="I123" s="201"/>
      <c r="J123" s="201">
        <f t="shared" si="62"/>
        <v>60000</v>
      </c>
      <c r="K123" s="199">
        <f t="shared" si="54"/>
        <v>60000</v>
      </c>
      <c r="L123" s="201"/>
      <c r="M123" s="201"/>
      <c r="N123" s="201">
        <v>60000</v>
      </c>
      <c r="O123" s="201"/>
      <c r="P123" s="201"/>
      <c r="Q123" s="201"/>
      <c r="R123" s="202">
        <f t="shared" si="58"/>
        <v>60000</v>
      </c>
    </row>
    <row r="124" s="4" customFormat="1" spans="1:18">
      <c r="A124" s="183"/>
      <c r="B124" s="190"/>
      <c r="C124" s="180"/>
      <c r="D124" s="180"/>
      <c r="E124" s="185"/>
      <c r="F124" s="197"/>
      <c r="G124" s="153" t="s">
        <v>21</v>
      </c>
      <c r="H124" s="154">
        <f t="shared" si="64"/>
        <v>60000</v>
      </c>
      <c r="I124" s="201"/>
      <c r="J124" s="201">
        <f t="shared" si="62"/>
        <v>60000</v>
      </c>
      <c r="K124" s="199">
        <f t="shared" si="54"/>
        <v>60000</v>
      </c>
      <c r="L124" s="201"/>
      <c r="M124" s="201"/>
      <c r="N124" s="201">
        <v>60000</v>
      </c>
      <c r="O124" s="201"/>
      <c r="P124" s="201"/>
      <c r="Q124" s="201"/>
      <c r="R124" s="202">
        <f t="shared" si="58"/>
        <v>60000</v>
      </c>
    </row>
    <row r="125" s="4" customFormat="1" spans="1:18">
      <c r="A125" s="178">
        <f t="shared" si="65"/>
        <v>44</v>
      </c>
      <c r="B125" s="190">
        <v>65.02</v>
      </c>
      <c r="C125" s="180" t="s">
        <v>61</v>
      </c>
      <c r="D125" s="180" t="s">
        <v>39</v>
      </c>
      <c r="E125" s="181" t="s">
        <v>105</v>
      </c>
      <c r="F125" s="196" t="s">
        <v>104</v>
      </c>
      <c r="G125" s="153" t="s">
        <v>12</v>
      </c>
      <c r="H125" s="154">
        <f t="shared" si="64"/>
        <v>52000</v>
      </c>
      <c r="I125" s="201"/>
      <c r="J125" s="201">
        <f t="shared" si="62"/>
        <v>52000</v>
      </c>
      <c r="K125" s="199">
        <f t="shared" si="54"/>
        <v>52000</v>
      </c>
      <c r="L125" s="201"/>
      <c r="M125" s="201"/>
      <c r="N125" s="201">
        <v>52000</v>
      </c>
      <c r="O125" s="201"/>
      <c r="P125" s="201"/>
      <c r="Q125" s="201"/>
      <c r="R125" s="202">
        <f t="shared" si="58"/>
        <v>52000</v>
      </c>
    </row>
    <row r="126" s="4" customFormat="1" customHeight="1" spans="1:18">
      <c r="A126" s="183"/>
      <c r="B126" s="190"/>
      <c r="C126" s="180"/>
      <c r="D126" s="180"/>
      <c r="E126" s="185"/>
      <c r="F126" s="197"/>
      <c r="G126" s="153" t="s">
        <v>21</v>
      </c>
      <c r="H126" s="154">
        <f t="shared" si="64"/>
        <v>52000</v>
      </c>
      <c r="I126" s="201"/>
      <c r="J126" s="201">
        <f t="shared" si="62"/>
        <v>52000</v>
      </c>
      <c r="K126" s="199">
        <f t="shared" si="54"/>
        <v>52000</v>
      </c>
      <c r="L126" s="201"/>
      <c r="M126" s="201"/>
      <c r="N126" s="201">
        <v>52000</v>
      </c>
      <c r="O126" s="201"/>
      <c r="P126" s="201"/>
      <c r="Q126" s="201"/>
      <c r="R126" s="202">
        <f t="shared" si="58"/>
        <v>52000</v>
      </c>
    </row>
    <row r="127" s="4" customFormat="1" spans="1:18">
      <c r="A127" s="178">
        <f t="shared" si="65"/>
        <v>45</v>
      </c>
      <c r="B127" s="190">
        <v>65.02</v>
      </c>
      <c r="C127" s="180" t="s">
        <v>61</v>
      </c>
      <c r="D127" s="180" t="s">
        <v>39</v>
      </c>
      <c r="E127" s="181" t="s">
        <v>106</v>
      </c>
      <c r="F127" s="196" t="s">
        <v>104</v>
      </c>
      <c r="G127" s="153" t="s">
        <v>12</v>
      </c>
      <c r="H127" s="154">
        <f t="shared" si="64"/>
        <v>20000</v>
      </c>
      <c r="I127" s="201"/>
      <c r="J127" s="201">
        <f t="shared" si="62"/>
        <v>20000</v>
      </c>
      <c r="K127" s="199">
        <f t="shared" si="54"/>
        <v>20000</v>
      </c>
      <c r="L127" s="201"/>
      <c r="M127" s="201"/>
      <c r="N127" s="201">
        <v>20000</v>
      </c>
      <c r="O127" s="201"/>
      <c r="P127" s="201"/>
      <c r="Q127" s="201"/>
      <c r="R127" s="202">
        <f t="shared" si="58"/>
        <v>20000</v>
      </c>
    </row>
    <row r="128" s="4" customFormat="1" spans="1:18">
      <c r="A128" s="183"/>
      <c r="B128" s="190"/>
      <c r="C128" s="180"/>
      <c r="D128" s="180"/>
      <c r="E128" s="185"/>
      <c r="F128" s="197"/>
      <c r="G128" s="153" t="s">
        <v>21</v>
      </c>
      <c r="H128" s="154">
        <f t="shared" si="64"/>
        <v>20000</v>
      </c>
      <c r="I128" s="201"/>
      <c r="J128" s="201">
        <f t="shared" si="62"/>
        <v>20000</v>
      </c>
      <c r="K128" s="199">
        <f t="shared" si="54"/>
        <v>20000</v>
      </c>
      <c r="L128" s="201"/>
      <c r="M128" s="201"/>
      <c r="N128" s="201">
        <v>20000</v>
      </c>
      <c r="O128" s="201"/>
      <c r="P128" s="201"/>
      <c r="Q128" s="201"/>
      <c r="R128" s="202">
        <f t="shared" si="58"/>
        <v>20000</v>
      </c>
    </row>
    <row r="129" s="4" customFormat="1" spans="1:18">
      <c r="A129" s="178">
        <f t="shared" si="65"/>
        <v>46</v>
      </c>
      <c r="B129" s="190">
        <v>65.02</v>
      </c>
      <c r="C129" s="180" t="s">
        <v>61</v>
      </c>
      <c r="D129" s="180" t="s">
        <v>39</v>
      </c>
      <c r="E129" s="181" t="s">
        <v>107</v>
      </c>
      <c r="F129" s="196" t="s">
        <v>104</v>
      </c>
      <c r="G129" s="153" t="s">
        <v>12</v>
      </c>
      <c r="H129" s="154">
        <f t="shared" si="64"/>
        <v>20000</v>
      </c>
      <c r="I129" s="201"/>
      <c r="J129" s="201">
        <f t="shared" si="62"/>
        <v>20000</v>
      </c>
      <c r="K129" s="199">
        <f t="shared" si="54"/>
        <v>20000</v>
      </c>
      <c r="L129" s="201"/>
      <c r="M129" s="201"/>
      <c r="N129" s="201">
        <v>20000</v>
      </c>
      <c r="O129" s="201"/>
      <c r="P129" s="201"/>
      <c r="Q129" s="201"/>
      <c r="R129" s="202">
        <f t="shared" si="58"/>
        <v>20000</v>
      </c>
    </row>
    <row r="130" s="4" customFormat="1" spans="1:18">
      <c r="A130" s="183"/>
      <c r="B130" s="190"/>
      <c r="C130" s="180"/>
      <c r="D130" s="180"/>
      <c r="E130" s="185"/>
      <c r="F130" s="197"/>
      <c r="G130" s="153" t="s">
        <v>21</v>
      </c>
      <c r="H130" s="154">
        <f t="shared" si="64"/>
        <v>20000</v>
      </c>
      <c r="I130" s="201"/>
      <c r="J130" s="201">
        <f t="shared" si="62"/>
        <v>20000</v>
      </c>
      <c r="K130" s="199">
        <f t="shared" si="54"/>
        <v>20000</v>
      </c>
      <c r="L130" s="201"/>
      <c r="M130" s="201"/>
      <c r="N130" s="201">
        <v>20000</v>
      </c>
      <c r="O130" s="201"/>
      <c r="P130" s="201"/>
      <c r="Q130" s="201"/>
      <c r="R130" s="202">
        <f t="shared" si="58"/>
        <v>20000</v>
      </c>
    </row>
    <row r="131" s="4" customFormat="1" spans="1:18">
      <c r="A131" s="178">
        <f t="shared" si="65"/>
        <v>47</v>
      </c>
      <c r="B131" s="190">
        <v>65.02</v>
      </c>
      <c r="C131" s="180" t="s">
        <v>61</v>
      </c>
      <c r="D131" s="180" t="s">
        <v>39</v>
      </c>
      <c r="E131" s="181" t="s">
        <v>108</v>
      </c>
      <c r="F131" s="196" t="s">
        <v>104</v>
      </c>
      <c r="G131" s="153" t="s">
        <v>12</v>
      </c>
      <c r="H131" s="154">
        <f t="shared" si="64"/>
        <v>20000</v>
      </c>
      <c r="I131" s="201"/>
      <c r="J131" s="201">
        <f t="shared" si="62"/>
        <v>20000</v>
      </c>
      <c r="K131" s="199">
        <f t="shared" si="54"/>
        <v>20000</v>
      </c>
      <c r="L131" s="201"/>
      <c r="M131" s="201"/>
      <c r="N131" s="201">
        <v>20000</v>
      </c>
      <c r="O131" s="201"/>
      <c r="P131" s="201"/>
      <c r="Q131" s="201"/>
      <c r="R131" s="202">
        <f t="shared" si="58"/>
        <v>20000</v>
      </c>
    </row>
    <row r="132" s="4" customFormat="1" spans="1:18">
      <c r="A132" s="183"/>
      <c r="B132" s="190"/>
      <c r="C132" s="180"/>
      <c r="D132" s="180"/>
      <c r="E132" s="185"/>
      <c r="F132" s="197"/>
      <c r="G132" s="153" t="s">
        <v>21</v>
      </c>
      <c r="H132" s="154">
        <f t="shared" si="64"/>
        <v>20000</v>
      </c>
      <c r="I132" s="201"/>
      <c r="J132" s="201">
        <f t="shared" si="62"/>
        <v>20000</v>
      </c>
      <c r="K132" s="199">
        <f t="shared" si="54"/>
        <v>20000</v>
      </c>
      <c r="L132" s="201"/>
      <c r="M132" s="201"/>
      <c r="N132" s="201">
        <v>20000</v>
      </c>
      <c r="O132" s="201"/>
      <c r="P132" s="201"/>
      <c r="Q132" s="201"/>
      <c r="R132" s="202">
        <f t="shared" si="58"/>
        <v>20000</v>
      </c>
    </row>
    <row r="133" s="4" customFormat="1" spans="1:18">
      <c r="A133" s="178">
        <f t="shared" si="65"/>
        <v>48</v>
      </c>
      <c r="B133" s="190">
        <v>65.02</v>
      </c>
      <c r="C133" s="180" t="s">
        <v>61</v>
      </c>
      <c r="D133" s="180" t="s">
        <v>39</v>
      </c>
      <c r="E133" s="203" t="s">
        <v>109</v>
      </c>
      <c r="F133" s="196" t="s">
        <v>104</v>
      </c>
      <c r="G133" s="153" t="s">
        <v>12</v>
      </c>
      <c r="H133" s="154">
        <f t="shared" si="64"/>
        <v>225000</v>
      </c>
      <c r="I133" s="201"/>
      <c r="J133" s="201">
        <f t="shared" si="62"/>
        <v>225000</v>
      </c>
      <c r="K133" s="199">
        <f t="shared" si="54"/>
        <v>225000</v>
      </c>
      <c r="L133" s="201"/>
      <c r="M133" s="201"/>
      <c r="N133" s="201">
        <v>225000</v>
      </c>
      <c r="O133" s="201"/>
      <c r="P133" s="201"/>
      <c r="Q133" s="201"/>
      <c r="R133" s="202">
        <f t="shared" si="58"/>
        <v>225000</v>
      </c>
    </row>
    <row r="134" s="4" customFormat="1" spans="1:18">
      <c r="A134" s="183"/>
      <c r="B134" s="190"/>
      <c r="C134" s="180"/>
      <c r="D134" s="180"/>
      <c r="E134" s="203"/>
      <c r="F134" s="197"/>
      <c r="G134" s="153" t="s">
        <v>21</v>
      </c>
      <c r="H134" s="154">
        <f t="shared" si="64"/>
        <v>225000</v>
      </c>
      <c r="I134" s="201"/>
      <c r="J134" s="201">
        <f t="shared" si="62"/>
        <v>225000</v>
      </c>
      <c r="K134" s="199">
        <f t="shared" si="54"/>
        <v>225000</v>
      </c>
      <c r="L134" s="201"/>
      <c r="M134" s="201"/>
      <c r="N134" s="201">
        <v>225000</v>
      </c>
      <c r="O134" s="201"/>
      <c r="P134" s="201"/>
      <c r="Q134" s="201"/>
      <c r="R134" s="202">
        <f t="shared" si="58"/>
        <v>225000</v>
      </c>
    </row>
    <row r="135" s="4" customFormat="1" spans="1:18">
      <c r="A135" s="178">
        <f t="shared" si="65"/>
        <v>49</v>
      </c>
      <c r="B135" s="190">
        <v>65.02</v>
      </c>
      <c r="C135" s="180" t="s">
        <v>61</v>
      </c>
      <c r="D135" s="180" t="s">
        <v>39</v>
      </c>
      <c r="E135" s="203" t="s">
        <v>110</v>
      </c>
      <c r="F135" s="196" t="s">
        <v>104</v>
      </c>
      <c r="G135" s="153" t="s">
        <v>12</v>
      </c>
      <c r="H135" s="154">
        <f t="shared" si="64"/>
        <v>200000</v>
      </c>
      <c r="I135" s="201"/>
      <c r="J135" s="201">
        <f t="shared" si="62"/>
        <v>200000</v>
      </c>
      <c r="K135" s="199">
        <f t="shared" si="54"/>
        <v>200000</v>
      </c>
      <c r="L135" s="201"/>
      <c r="M135" s="201"/>
      <c r="N135" s="201">
        <v>200000</v>
      </c>
      <c r="O135" s="201"/>
      <c r="P135" s="201"/>
      <c r="Q135" s="201"/>
      <c r="R135" s="202">
        <f t="shared" si="58"/>
        <v>200000</v>
      </c>
    </row>
    <row r="136" s="4" customFormat="1" spans="1:18">
      <c r="A136" s="183"/>
      <c r="B136" s="190"/>
      <c r="C136" s="180"/>
      <c r="D136" s="180"/>
      <c r="E136" s="203"/>
      <c r="F136" s="197"/>
      <c r="G136" s="153" t="s">
        <v>21</v>
      </c>
      <c r="H136" s="154">
        <f t="shared" si="64"/>
        <v>200000</v>
      </c>
      <c r="I136" s="201"/>
      <c r="J136" s="201">
        <f t="shared" si="62"/>
        <v>200000</v>
      </c>
      <c r="K136" s="199">
        <f t="shared" si="54"/>
        <v>200000</v>
      </c>
      <c r="L136" s="201"/>
      <c r="M136" s="201"/>
      <c r="N136" s="201">
        <v>200000</v>
      </c>
      <c r="O136" s="201"/>
      <c r="P136" s="201"/>
      <c r="Q136" s="201"/>
      <c r="R136" s="202">
        <f t="shared" si="58"/>
        <v>200000</v>
      </c>
    </row>
    <row r="137" s="2" customFormat="1" ht="21" customHeight="1" spans="1:18">
      <c r="A137" s="102">
        <f t="shared" si="65"/>
        <v>50</v>
      </c>
      <c r="B137" s="114">
        <v>65.02</v>
      </c>
      <c r="C137" s="115" t="s">
        <v>111</v>
      </c>
      <c r="D137" s="62" t="s">
        <v>39</v>
      </c>
      <c r="E137" s="103" t="s">
        <v>112</v>
      </c>
      <c r="F137" s="161" t="s">
        <v>113</v>
      </c>
      <c r="G137" s="65" t="s">
        <v>12</v>
      </c>
      <c r="H137" s="80">
        <f t="shared" si="64"/>
        <v>70000</v>
      </c>
      <c r="I137" s="198"/>
      <c r="J137" s="198">
        <f t="shared" si="62"/>
        <v>70000</v>
      </c>
      <c r="K137" s="124">
        <f t="shared" si="54"/>
        <v>70000</v>
      </c>
      <c r="L137" s="198"/>
      <c r="M137" s="198"/>
      <c r="N137" s="198">
        <v>70000</v>
      </c>
      <c r="O137" s="198"/>
      <c r="P137" s="198"/>
      <c r="Q137" s="198"/>
      <c r="R137" s="144">
        <f t="shared" si="58"/>
        <v>70000</v>
      </c>
    </row>
    <row r="138" s="2" customFormat="1" ht="18" customHeight="1" spans="1:18">
      <c r="A138" s="204"/>
      <c r="B138" s="117"/>
      <c r="C138" s="118"/>
      <c r="D138" s="68"/>
      <c r="E138" s="107"/>
      <c r="F138" s="162"/>
      <c r="G138" s="65" t="s">
        <v>21</v>
      </c>
      <c r="H138" s="80">
        <f t="shared" si="64"/>
        <v>70000</v>
      </c>
      <c r="I138" s="198"/>
      <c r="J138" s="198">
        <f t="shared" si="62"/>
        <v>70000</v>
      </c>
      <c r="K138" s="124">
        <f t="shared" si="54"/>
        <v>70000</v>
      </c>
      <c r="L138" s="198"/>
      <c r="M138" s="198"/>
      <c r="N138" s="198">
        <v>70000</v>
      </c>
      <c r="O138" s="198"/>
      <c r="P138" s="198"/>
      <c r="Q138" s="198"/>
      <c r="R138" s="144">
        <f t="shared" si="58"/>
        <v>70000</v>
      </c>
    </row>
    <row r="139" s="2" customFormat="1" spans="1:18">
      <c r="A139" s="102">
        <f t="shared" si="65"/>
        <v>51</v>
      </c>
      <c r="B139" s="114">
        <v>65.02</v>
      </c>
      <c r="C139" s="115" t="s">
        <v>111</v>
      </c>
      <c r="D139" s="62" t="s">
        <v>39</v>
      </c>
      <c r="E139" s="103" t="s">
        <v>114</v>
      </c>
      <c r="F139" s="161" t="s">
        <v>113</v>
      </c>
      <c r="G139" s="65" t="s">
        <v>12</v>
      </c>
      <c r="H139" s="80">
        <f t="shared" ref="H139:H142" si="72">J139</f>
        <v>50000</v>
      </c>
      <c r="I139" s="198"/>
      <c r="J139" s="198">
        <f t="shared" ref="J139:J170" si="73">K139</f>
        <v>50000</v>
      </c>
      <c r="K139" s="124">
        <f t="shared" ref="K139:K158" si="74">L139+N139+O139</f>
        <v>50000</v>
      </c>
      <c r="L139" s="198"/>
      <c r="M139" s="198"/>
      <c r="N139" s="198">
        <v>50000</v>
      </c>
      <c r="O139" s="198"/>
      <c r="P139" s="198"/>
      <c r="Q139" s="198"/>
      <c r="R139" s="144">
        <f t="shared" ref="R139:R170" si="75">J139+Q139</f>
        <v>50000</v>
      </c>
    </row>
    <row r="140" s="2" customFormat="1" ht="21.75" customHeight="1" spans="1:18">
      <c r="A140" s="204"/>
      <c r="B140" s="117"/>
      <c r="C140" s="118"/>
      <c r="D140" s="68"/>
      <c r="E140" s="107"/>
      <c r="F140" s="162"/>
      <c r="G140" s="65" t="s">
        <v>21</v>
      </c>
      <c r="H140" s="80">
        <f t="shared" si="72"/>
        <v>50000</v>
      </c>
      <c r="I140" s="198"/>
      <c r="J140" s="198">
        <f t="shared" si="73"/>
        <v>50000</v>
      </c>
      <c r="K140" s="124">
        <f t="shared" si="74"/>
        <v>50000</v>
      </c>
      <c r="L140" s="198"/>
      <c r="M140" s="198"/>
      <c r="N140" s="198">
        <v>50000</v>
      </c>
      <c r="O140" s="198"/>
      <c r="P140" s="198"/>
      <c r="Q140" s="198"/>
      <c r="R140" s="144">
        <f t="shared" si="75"/>
        <v>50000</v>
      </c>
    </row>
    <row r="141" s="4" customFormat="1" ht="18" customHeight="1" spans="1:18">
      <c r="A141" s="178">
        <f t="shared" si="65"/>
        <v>52</v>
      </c>
      <c r="B141" s="149">
        <v>65.02</v>
      </c>
      <c r="C141" s="150" t="s">
        <v>111</v>
      </c>
      <c r="D141" s="150" t="s">
        <v>39</v>
      </c>
      <c r="E141" s="151" t="s">
        <v>115</v>
      </c>
      <c r="F141" s="205" t="s">
        <v>113</v>
      </c>
      <c r="G141" s="153" t="s">
        <v>12</v>
      </c>
      <c r="H141" s="154">
        <f t="shared" si="72"/>
        <v>17000</v>
      </c>
      <c r="I141" s="199"/>
      <c r="J141" s="199">
        <f t="shared" si="73"/>
        <v>17000</v>
      </c>
      <c r="K141" s="199">
        <f t="shared" si="74"/>
        <v>17000</v>
      </c>
      <c r="L141" s="199"/>
      <c r="M141" s="199"/>
      <c r="N141" s="199">
        <v>17000</v>
      </c>
      <c r="O141" s="199"/>
      <c r="P141" s="199"/>
      <c r="Q141" s="199"/>
      <c r="R141" s="202">
        <f t="shared" si="75"/>
        <v>17000</v>
      </c>
    </row>
    <row r="142" s="4" customFormat="1" ht="24" customHeight="1" spans="1:18">
      <c r="A142" s="183"/>
      <c r="B142" s="155"/>
      <c r="C142" s="156"/>
      <c r="D142" s="156"/>
      <c r="E142" s="157"/>
      <c r="F142" s="206"/>
      <c r="G142" s="153" t="s">
        <v>21</v>
      </c>
      <c r="H142" s="154">
        <f t="shared" si="72"/>
        <v>17000</v>
      </c>
      <c r="I142" s="199"/>
      <c r="J142" s="199">
        <f t="shared" si="73"/>
        <v>17000</v>
      </c>
      <c r="K142" s="199">
        <f t="shared" si="74"/>
        <v>17000</v>
      </c>
      <c r="L142" s="199"/>
      <c r="M142" s="199"/>
      <c r="N142" s="199">
        <v>17000</v>
      </c>
      <c r="O142" s="199"/>
      <c r="P142" s="199"/>
      <c r="Q142" s="199"/>
      <c r="R142" s="202">
        <f t="shared" si="75"/>
        <v>17000</v>
      </c>
    </row>
    <row r="143" s="4" customFormat="1" ht="21.75" customHeight="1" spans="1:18">
      <c r="A143" s="178">
        <f t="shared" si="65"/>
        <v>53</v>
      </c>
      <c r="B143" s="149">
        <v>65.02</v>
      </c>
      <c r="C143" s="150" t="s">
        <v>61</v>
      </c>
      <c r="D143" s="150" t="s">
        <v>39</v>
      </c>
      <c r="E143" s="151" t="s">
        <v>116</v>
      </c>
      <c r="F143" s="205" t="s">
        <v>113</v>
      </c>
      <c r="G143" s="153" t="s">
        <v>12</v>
      </c>
      <c r="H143" s="154">
        <f t="shared" ref="H143:H144" si="76">J143</f>
        <v>70000</v>
      </c>
      <c r="I143" s="199"/>
      <c r="J143" s="199">
        <f t="shared" si="73"/>
        <v>70000</v>
      </c>
      <c r="K143" s="199">
        <f t="shared" si="74"/>
        <v>70000</v>
      </c>
      <c r="L143" s="199"/>
      <c r="M143" s="199"/>
      <c r="N143" s="199">
        <v>70000</v>
      </c>
      <c r="O143" s="199"/>
      <c r="P143" s="199"/>
      <c r="Q143" s="199"/>
      <c r="R143" s="202">
        <f t="shared" si="75"/>
        <v>70000</v>
      </c>
    </row>
    <row r="144" s="4" customFormat="1" ht="18.75" customHeight="1" spans="1:18">
      <c r="A144" s="183"/>
      <c r="B144" s="155"/>
      <c r="C144" s="156"/>
      <c r="D144" s="156"/>
      <c r="E144" s="157"/>
      <c r="F144" s="206"/>
      <c r="G144" s="153" t="s">
        <v>21</v>
      </c>
      <c r="H144" s="154">
        <f t="shared" si="76"/>
        <v>70000</v>
      </c>
      <c r="I144" s="199"/>
      <c r="J144" s="199">
        <f t="shared" si="73"/>
        <v>70000</v>
      </c>
      <c r="K144" s="199">
        <f t="shared" si="74"/>
        <v>70000</v>
      </c>
      <c r="L144" s="199"/>
      <c r="M144" s="199"/>
      <c r="N144" s="199">
        <v>70000</v>
      </c>
      <c r="O144" s="199"/>
      <c r="P144" s="199"/>
      <c r="Q144" s="199"/>
      <c r="R144" s="202">
        <f t="shared" si="75"/>
        <v>70000</v>
      </c>
    </row>
    <row r="145" s="2" customFormat="1" customHeight="1" spans="1:18">
      <c r="A145" s="102">
        <f t="shared" si="65"/>
        <v>54</v>
      </c>
      <c r="B145" s="114">
        <v>65.02</v>
      </c>
      <c r="C145" s="115" t="s">
        <v>61</v>
      </c>
      <c r="D145" s="62" t="s">
        <v>39</v>
      </c>
      <c r="E145" s="103" t="s">
        <v>117</v>
      </c>
      <c r="F145" s="161" t="s">
        <v>80</v>
      </c>
      <c r="G145" s="65" t="s">
        <v>12</v>
      </c>
      <c r="H145" s="80">
        <f t="shared" ref="H145:H146" si="77">J145</f>
        <v>35000</v>
      </c>
      <c r="I145" s="198"/>
      <c r="J145" s="198">
        <f t="shared" si="73"/>
        <v>35000</v>
      </c>
      <c r="K145" s="124">
        <f t="shared" si="74"/>
        <v>35000</v>
      </c>
      <c r="L145" s="198"/>
      <c r="M145" s="198"/>
      <c r="N145" s="198">
        <v>35000</v>
      </c>
      <c r="O145" s="198"/>
      <c r="P145" s="198"/>
      <c r="Q145" s="198"/>
      <c r="R145" s="144">
        <f t="shared" si="75"/>
        <v>35000</v>
      </c>
    </row>
    <row r="146" s="2" customFormat="1" ht="15.75" customHeight="1" spans="1:18">
      <c r="A146" s="105"/>
      <c r="B146" s="117"/>
      <c r="C146" s="118"/>
      <c r="D146" s="68"/>
      <c r="E146" s="107"/>
      <c r="F146" s="162"/>
      <c r="G146" s="65" t="s">
        <v>21</v>
      </c>
      <c r="H146" s="80">
        <f t="shared" si="77"/>
        <v>35000</v>
      </c>
      <c r="I146" s="198"/>
      <c r="J146" s="198">
        <f t="shared" si="73"/>
        <v>35000</v>
      </c>
      <c r="K146" s="124">
        <f t="shared" si="74"/>
        <v>35000</v>
      </c>
      <c r="L146" s="198"/>
      <c r="M146" s="198"/>
      <c r="N146" s="198">
        <v>35000</v>
      </c>
      <c r="O146" s="198"/>
      <c r="P146" s="198"/>
      <c r="Q146" s="198"/>
      <c r="R146" s="144">
        <f t="shared" si="75"/>
        <v>35000</v>
      </c>
    </row>
    <row r="147" s="2" customFormat="1" ht="13.5" customHeight="1" spans="1:18">
      <c r="A147" s="102">
        <f t="shared" si="65"/>
        <v>55</v>
      </c>
      <c r="B147" s="114">
        <v>65.02</v>
      </c>
      <c r="C147" s="115" t="s">
        <v>61</v>
      </c>
      <c r="D147" s="62" t="s">
        <v>39</v>
      </c>
      <c r="E147" s="103" t="s">
        <v>118</v>
      </c>
      <c r="F147" s="161" t="s">
        <v>80</v>
      </c>
      <c r="G147" s="65" t="s">
        <v>12</v>
      </c>
      <c r="H147" s="80">
        <f t="shared" ref="H147:H150" si="78">J147</f>
        <v>15000</v>
      </c>
      <c r="I147" s="198"/>
      <c r="J147" s="198">
        <f t="shared" si="73"/>
        <v>15000</v>
      </c>
      <c r="K147" s="124">
        <f t="shared" si="74"/>
        <v>15000</v>
      </c>
      <c r="L147" s="198"/>
      <c r="M147" s="198"/>
      <c r="N147" s="198">
        <v>15000</v>
      </c>
      <c r="O147" s="198"/>
      <c r="P147" s="198"/>
      <c r="Q147" s="198"/>
      <c r="R147" s="144">
        <f t="shared" si="75"/>
        <v>15000</v>
      </c>
    </row>
    <row r="148" s="2" customFormat="1" spans="1:18">
      <c r="A148" s="105"/>
      <c r="B148" s="117"/>
      <c r="C148" s="118"/>
      <c r="D148" s="68"/>
      <c r="E148" s="107"/>
      <c r="F148" s="162"/>
      <c r="G148" s="65" t="s">
        <v>21</v>
      </c>
      <c r="H148" s="80">
        <f t="shared" si="78"/>
        <v>15000</v>
      </c>
      <c r="I148" s="198"/>
      <c r="J148" s="198">
        <f t="shared" si="73"/>
        <v>15000</v>
      </c>
      <c r="K148" s="124">
        <f t="shared" si="74"/>
        <v>15000</v>
      </c>
      <c r="L148" s="198"/>
      <c r="M148" s="198"/>
      <c r="N148" s="198">
        <v>15000</v>
      </c>
      <c r="O148" s="198"/>
      <c r="P148" s="198"/>
      <c r="Q148" s="198"/>
      <c r="R148" s="144">
        <f t="shared" si="75"/>
        <v>15000</v>
      </c>
    </row>
    <row r="149" s="2" customFormat="1" spans="1:18">
      <c r="A149" s="102">
        <f t="shared" si="65"/>
        <v>56</v>
      </c>
      <c r="B149" s="114">
        <v>65.02</v>
      </c>
      <c r="C149" s="115" t="s">
        <v>61</v>
      </c>
      <c r="D149" s="62" t="s">
        <v>39</v>
      </c>
      <c r="E149" s="103" t="s">
        <v>119</v>
      </c>
      <c r="F149" s="161" t="s">
        <v>80</v>
      </c>
      <c r="G149" s="65" t="s">
        <v>12</v>
      </c>
      <c r="H149" s="80">
        <f t="shared" si="78"/>
        <v>10000</v>
      </c>
      <c r="I149" s="198"/>
      <c r="J149" s="198">
        <f t="shared" si="73"/>
        <v>10000</v>
      </c>
      <c r="K149" s="124">
        <f t="shared" si="74"/>
        <v>10000</v>
      </c>
      <c r="L149" s="198"/>
      <c r="M149" s="198"/>
      <c r="N149" s="198">
        <v>10000</v>
      </c>
      <c r="O149" s="198"/>
      <c r="P149" s="198"/>
      <c r="Q149" s="198"/>
      <c r="R149" s="144">
        <f t="shared" si="75"/>
        <v>10000</v>
      </c>
    </row>
    <row r="150" s="2" customFormat="1" spans="1:18">
      <c r="A150" s="105"/>
      <c r="B150" s="117"/>
      <c r="C150" s="118"/>
      <c r="D150" s="68"/>
      <c r="E150" s="107"/>
      <c r="F150" s="162"/>
      <c r="G150" s="65" t="s">
        <v>21</v>
      </c>
      <c r="H150" s="80">
        <f t="shared" si="78"/>
        <v>10000</v>
      </c>
      <c r="I150" s="198"/>
      <c r="J150" s="198">
        <f t="shared" si="73"/>
        <v>10000</v>
      </c>
      <c r="K150" s="124">
        <f t="shared" si="74"/>
        <v>10000</v>
      </c>
      <c r="L150" s="198"/>
      <c r="M150" s="198"/>
      <c r="N150" s="198">
        <v>10000</v>
      </c>
      <c r="O150" s="198"/>
      <c r="P150" s="198"/>
      <c r="Q150" s="198"/>
      <c r="R150" s="144">
        <f t="shared" si="75"/>
        <v>10000</v>
      </c>
    </row>
    <row r="151" s="2" customFormat="1" spans="1:18">
      <c r="A151" s="102">
        <f t="shared" si="65"/>
        <v>57</v>
      </c>
      <c r="B151" s="114">
        <v>65.02</v>
      </c>
      <c r="C151" s="115" t="s">
        <v>61</v>
      </c>
      <c r="D151" s="62" t="s">
        <v>39</v>
      </c>
      <c r="E151" s="103" t="s">
        <v>120</v>
      </c>
      <c r="F151" s="161" t="s">
        <v>80</v>
      </c>
      <c r="G151" s="65" t="s">
        <v>12</v>
      </c>
      <c r="H151" s="80">
        <f t="shared" ref="H151:H152" si="79">J151</f>
        <v>20000</v>
      </c>
      <c r="I151" s="198"/>
      <c r="J151" s="198">
        <f t="shared" si="73"/>
        <v>20000</v>
      </c>
      <c r="K151" s="124">
        <f t="shared" si="74"/>
        <v>20000</v>
      </c>
      <c r="L151" s="198"/>
      <c r="M151" s="198"/>
      <c r="N151" s="198">
        <v>20000</v>
      </c>
      <c r="O151" s="198"/>
      <c r="P151" s="198"/>
      <c r="Q151" s="198"/>
      <c r="R151" s="144">
        <f t="shared" si="75"/>
        <v>20000</v>
      </c>
    </row>
    <row r="152" s="2" customFormat="1" spans="1:18">
      <c r="A152" s="105"/>
      <c r="B152" s="117"/>
      <c r="C152" s="118"/>
      <c r="D152" s="68"/>
      <c r="E152" s="107"/>
      <c r="F152" s="162"/>
      <c r="G152" s="65" t="s">
        <v>21</v>
      </c>
      <c r="H152" s="80">
        <f t="shared" si="79"/>
        <v>20000</v>
      </c>
      <c r="I152" s="198"/>
      <c r="J152" s="198">
        <f t="shared" si="73"/>
        <v>20000</v>
      </c>
      <c r="K152" s="124">
        <f t="shared" si="74"/>
        <v>20000</v>
      </c>
      <c r="L152" s="198"/>
      <c r="M152" s="198"/>
      <c r="N152" s="198">
        <v>20000</v>
      </c>
      <c r="O152" s="198"/>
      <c r="P152" s="198"/>
      <c r="Q152" s="198"/>
      <c r="R152" s="144">
        <f t="shared" si="75"/>
        <v>20000</v>
      </c>
    </row>
    <row r="153" s="2" customFormat="1" spans="1:18">
      <c r="A153" s="102">
        <f t="shared" si="65"/>
        <v>58</v>
      </c>
      <c r="B153" s="114">
        <v>65.02</v>
      </c>
      <c r="C153" s="115" t="s">
        <v>61</v>
      </c>
      <c r="D153" s="62" t="s">
        <v>39</v>
      </c>
      <c r="E153" s="103" t="s">
        <v>121</v>
      </c>
      <c r="F153" s="161" t="s">
        <v>80</v>
      </c>
      <c r="G153" s="65" t="s">
        <v>12</v>
      </c>
      <c r="H153" s="80">
        <f t="shared" ref="H153:H156" si="80">J153</f>
        <v>10000</v>
      </c>
      <c r="I153" s="198"/>
      <c r="J153" s="198">
        <f t="shared" si="73"/>
        <v>10000</v>
      </c>
      <c r="K153" s="124">
        <f t="shared" si="74"/>
        <v>10000</v>
      </c>
      <c r="L153" s="198"/>
      <c r="M153" s="198"/>
      <c r="N153" s="198">
        <v>10000</v>
      </c>
      <c r="O153" s="198"/>
      <c r="P153" s="198"/>
      <c r="Q153" s="198"/>
      <c r="R153" s="144">
        <f t="shared" si="75"/>
        <v>10000</v>
      </c>
    </row>
    <row r="154" s="2" customFormat="1" spans="1:18">
      <c r="A154" s="105"/>
      <c r="B154" s="117"/>
      <c r="C154" s="118"/>
      <c r="D154" s="68"/>
      <c r="E154" s="107"/>
      <c r="F154" s="162"/>
      <c r="G154" s="65" t="s">
        <v>21</v>
      </c>
      <c r="H154" s="80">
        <f t="shared" si="80"/>
        <v>10000</v>
      </c>
      <c r="I154" s="198"/>
      <c r="J154" s="198">
        <f t="shared" si="73"/>
        <v>10000</v>
      </c>
      <c r="K154" s="124">
        <f t="shared" si="74"/>
        <v>10000</v>
      </c>
      <c r="L154" s="198"/>
      <c r="M154" s="198"/>
      <c r="N154" s="198">
        <v>10000</v>
      </c>
      <c r="O154" s="198"/>
      <c r="P154" s="198"/>
      <c r="Q154" s="198"/>
      <c r="R154" s="144">
        <f t="shared" si="75"/>
        <v>10000</v>
      </c>
    </row>
    <row r="155" s="2" customFormat="1" ht="20.25" customHeight="1" spans="1:18">
      <c r="A155" s="102">
        <f t="shared" si="65"/>
        <v>59</v>
      </c>
      <c r="B155" s="114">
        <v>65.02</v>
      </c>
      <c r="C155" s="115" t="s">
        <v>61</v>
      </c>
      <c r="D155" s="62" t="s">
        <v>39</v>
      </c>
      <c r="E155" s="103" t="s">
        <v>122</v>
      </c>
      <c r="F155" s="161" t="s">
        <v>123</v>
      </c>
      <c r="G155" s="65" t="s">
        <v>12</v>
      </c>
      <c r="H155" s="80">
        <f t="shared" si="80"/>
        <v>300000</v>
      </c>
      <c r="I155" s="198"/>
      <c r="J155" s="198">
        <f t="shared" si="73"/>
        <v>300000</v>
      </c>
      <c r="K155" s="124">
        <f t="shared" si="74"/>
        <v>300000</v>
      </c>
      <c r="L155" s="198"/>
      <c r="M155" s="198"/>
      <c r="N155" s="198">
        <v>300000</v>
      </c>
      <c r="O155" s="198"/>
      <c r="P155" s="198"/>
      <c r="Q155" s="198"/>
      <c r="R155" s="144">
        <f t="shared" si="75"/>
        <v>300000</v>
      </c>
    </row>
    <row r="156" s="2" customFormat="1" ht="21.75" customHeight="1" spans="1:18">
      <c r="A156" s="105"/>
      <c r="B156" s="117"/>
      <c r="C156" s="118"/>
      <c r="D156" s="68"/>
      <c r="E156" s="107"/>
      <c r="F156" s="162"/>
      <c r="G156" s="65" t="s">
        <v>21</v>
      </c>
      <c r="H156" s="80">
        <f t="shared" si="80"/>
        <v>300000</v>
      </c>
      <c r="I156" s="198"/>
      <c r="J156" s="198">
        <f t="shared" si="73"/>
        <v>300000</v>
      </c>
      <c r="K156" s="124">
        <f t="shared" si="74"/>
        <v>300000</v>
      </c>
      <c r="L156" s="198"/>
      <c r="M156" s="198"/>
      <c r="N156" s="198">
        <v>300000</v>
      </c>
      <c r="O156" s="198"/>
      <c r="P156" s="198"/>
      <c r="Q156" s="198"/>
      <c r="R156" s="144">
        <f t="shared" si="75"/>
        <v>300000</v>
      </c>
    </row>
    <row r="157" s="2" customFormat="1" ht="21" customHeight="1" spans="1:18">
      <c r="A157" s="102">
        <f t="shared" si="65"/>
        <v>60</v>
      </c>
      <c r="B157" s="114">
        <v>65.02</v>
      </c>
      <c r="C157" s="115" t="s">
        <v>61</v>
      </c>
      <c r="D157" s="62" t="s">
        <v>39</v>
      </c>
      <c r="E157" s="103" t="s">
        <v>124</v>
      </c>
      <c r="F157" s="161" t="s">
        <v>123</v>
      </c>
      <c r="G157" s="65" t="s">
        <v>12</v>
      </c>
      <c r="H157" s="80">
        <f t="shared" ref="H157:H158" si="81">J157</f>
        <v>300000</v>
      </c>
      <c r="I157" s="198"/>
      <c r="J157" s="198">
        <f t="shared" si="73"/>
        <v>300000</v>
      </c>
      <c r="K157" s="124">
        <f t="shared" si="74"/>
        <v>300000</v>
      </c>
      <c r="L157" s="198"/>
      <c r="M157" s="198"/>
      <c r="N157" s="198">
        <v>300000</v>
      </c>
      <c r="O157" s="198"/>
      <c r="P157" s="198"/>
      <c r="Q157" s="198"/>
      <c r="R157" s="144">
        <f t="shared" si="75"/>
        <v>300000</v>
      </c>
    </row>
    <row r="158" s="2" customFormat="1" ht="19.5" customHeight="1" spans="1:18">
      <c r="A158" s="105"/>
      <c r="B158" s="117"/>
      <c r="C158" s="118"/>
      <c r="D158" s="68"/>
      <c r="E158" s="107"/>
      <c r="F158" s="162"/>
      <c r="G158" s="65" t="s">
        <v>21</v>
      </c>
      <c r="H158" s="80">
        <f t="shared" si="81"/>
        <v>300000</v>
      </c>
      <c r="I158" s="198"/>
      <c r="J158" s="198">
        <f t="shared" si="73"/>
        <v>300000</v>
      </c>
      <c r="K158" s="124">
        <f t="shared" si="74"/>
        <v>300000</v>
      </c>
      <c r="L158" s="198"/>
      <c r="M158" s="198"/>
      <c r="N158" s="198">
        <v>300000</v>
      </c>
      <c r="O158" s="198"/>
      <c r="P158" s="198"/>
      <c r="Q158" s="198"/>
      <c r="R158" s="144">
        <f t="shared" si="75"/>
        <v>300000</v>
      </c>
    </row>
    <row r="159" s="2" customFormat="1" ht="18.75" customHeight="1" spans="1:18">
      <c r="A159" s="102">
        <f t="shared" si="65"/>
        <v>61</v>
      </c>
      <c r="B159" s="114">
        <v>65.02</v>
      </c>
      <c r="C159" s="115" t="s">
        <v>61</v>
      </c>
      <c r="D159" s="62" t="s">
        <v>39</v>
      </c>
      <c r="E159" s="103" t="s">
        <v>125</v>
      </c>
      <c r="F159" s="161" t="s">
        <v>123</v>
      </c>
      <c r="G159" s="65" t="s">
        <v>12</v>
      </c>
      <c r="H159" s="80">
        <f t="shared" ref="H159:H160" si="82">J159</f>
        <v>800000</v>
      </c>
      <c r="I159" s="198"/>
      <c r="J159" s="198">
        <f t="shared" si="73"/>
        <v>800000</v>
      </c>
      <c r="K159" s="124">
        <f t="shared" ref="K159:K162" si="83">L159+N159+O159</f>
        <v>800000</v>
      </c>
      <c r="L159" s="198"/>
      <c r="M159" s="198"/>
      <c r="N159" s="198">
        <v>800000</v>
      </c>
      <c r="O159" s="198"/>
      <c r="P159" s="198"/>
      <c r="Q159" s="198"/>
      <c r="R159" s="144">
        <f t="shared" si="75"/>
        <v>800000</v>
      </c>
    </row>
    <row r="160" s="2" customFormat="1" ht="21.75" customHeight="1" spans="1:18">
      <c r="A160" s="105"/>
      <c r="B160" s="117"/>
      <c r="C160" s="118"/>
      <c r="D160" s="68"/>
      <c r="E160" s="107"/>
      <c r="F160" s="162"/>
      <c r="G160" s="65" t="s">
        <v>21</v>
      </c>
      <c r="H160" s="80">
        <f t="shared" si="82"/>
        <v>800000</v>
      </c>
      <c r="I160" s="198"/>
      <c r="J160" s="198">
        <f t="shared" si="73"/>
        <v>800000</v>
      </c>
      <c r="K160" s="124">
        <f t="shared" si="83"/>
        <v>800000</v>
      </c>
      <c r="L160" s="198"/>
      <c r="M160" s="198"/>
      <c r="N160" s="198">
        <v>800000</v>
      </c>
      <c r="O160" s="198"/>
      <c r="P160" s="198"/>
      <c r="Q160" s="198"/>
      <c r="R160" s="144">
        <f t="shared" si="75"/>
        <v>800000</v>
      </c>
    </row>
    <row r="161" s="2" customFormat="1" ht="18.75" customHeight="1" spans="1:18">
      <c r="A161" s="102">
        <f t="shared" si="65"/>
        <v>62</v>
      </c>
      <c r="B161" s="114">
        <v>65.02</v>
      </c>
      <c r="C161" s="115" t="s">
        <v>61</v>
      </c>
      <c r="D161" s="62" t="s">
        <v>39</v>
      </c>
      <c r="E161" s="103" t="s">
        <v>126</v>
      </c>
      <c r="F161" s="161" t="s">
        <v>123</v>
      </c>
      <c r="G161" s="65" t="s">
        <v>12</v>
      </c>
      <c r="H161" s="80">
        <f t="shared" ref="H161:H162" si="84">J161</f>
        <v>200000</v>
      </c>
      <c r="I161" s="198"/>
      <c r="J161" s="198">
        <f t="shared" si="73"/>
        <v>200000</v>
      </c>
      <c r="K161" s="124">
        <f t="shared" si="83"/>
        <v>200000</v>
      </c>
      <c r="L161" s="198"/>
      <c r="M161" s="198"/>
      <c r="N161" s="229">
        <v>200000</v>
      </c>
      <c r="O161" s="198"/>
      <c r="P161" s="198"/>
      <c r="Q161" s="198"/>
      <c r="R161" s="144">
        <f t="shared" si="75"/>
        <v>200000</v>
      </c>
    </row>
    <row r="162" s="2" customFormat="1" ht="22.5" customHeight="1" spans="1:18">
      <c r="A162" s="105"/>
      <c r="B162" s="117"/>
      <c r="C162" s="118"/>
      <c r="D162" s="68"/>
      <c r="E162" s="107"/>
      <c r="F162" s="162"/>
      <c r="G162" s="65" t="s">
        <v>21</v>
      </c>
      <c r="H162" s="80">
        <f t="shared" si="84"/>
        <v>200000</v>
      </c>
      <c r="I162" s="198"/>
      <c r="J162" s="198">
        <f t="shared" si="73"/>
        <v>200000</v>
      </c>
      <c r="K162" s="124">
        <f t="shared" si="83"/>
        <v>200000</v>
      </c>
      <c r="L162" s="198"/>
      <c r="M162" s="198"/>
      <c r="N162" s="198">
        <v>200000</v>
      </c>
      <c r="O162" s="198"/>
      <c r="P162" s="198"/>
      <c r="Q162" s="198"/>
      <c r="R162" s="144">
        <f t="shared" si="75"/>
        <v>200000</v>
      </c>
    </row>
    <row r="163" s="2" customFormat="1" ht="18.75" customHeight="1" spans="1:18">
      <c r="A163" s="102">
        <f t="shared" si="65"/>
        <v>63</v>
      </c>
      <c r="B163" s="114">
        <v>65.02</v>
      </c>
      <c r="C163" s="115" t="s">
        <v>61</v>
      </c>
      <c r="D163" s="62" t="s">
        <v>39</v>
      </c>
      <c r="E163" s="103" t="s">
        <v>127</v>
      </c>
      <c r="F163" s="161" t="s">
        <v>123</v>
      </c>
      <c r="G163" s="65" t="s">
        <v>12</v>
      </c>
      <c r="H163" s="80">
        <f t="shared" ref="H163:H164" si="85">J163</f>
        <v>200000</v>
      </c>
      <c r="I163" s="198"/>
      <c r="J163" s="198">
        <f t="shared" si="73"/>
        <v>200000</v>
      </c>
      <c r="K163" s="124">
        <f t="shared" ref="K163:K170" si="86">L163+N163+O163</f>
        <v>200000</v>
      </c>
      <c r="L163" s="198"/>
      <c r="M163" s="198"/>
      <c r="N163" s="198">
        <v>200000</v>
      </c>
      <c r="O163" s="198"/>
      <c r="P163" s="198"/>
      <c r="Q163" s="198"/>
      <c r="R163" s="144">
        <f t="shared" si="75"/>
        <v>200000</v>
      </c>
    </row>
    <row r="164" s="2" customFormat="1" ht="22.5" customHeight="1" spans="1:18">
      <c r="A164" s="105"/>
      <c r="B164" s="117"/>
      <c r="C164" s="118"/>
      <c r="D164" s="68"/>
      <c r="E164" s="107"/>
      <c r="F164" s="162"/>
      <c r="G164" s="65" t="s">
        <v>21</v>
      </c>
      <c r="H164" s="80">
        <f t="shared" si="85"/>
        <v>200000</v>
      </c>
      <c r="I164" s="198"/>
      <c r="J164" s="198">
        <f t="shared" si="73"/>
        <v>200000</v>
      </c>
      <c r="K164" s="124">
        <f t="shared" si="86"/>
        <v>200000</v>
      </c>
      <c r="L164" s="198"/>
      <c r="M164" s="198"/>
      <c r="N164" s="198">
        <v>200000</v>
      </c>
      <c r="O164" s="198"/>
      <c r="P164" s="198"/>
      <c r="Q164" s="198"/>
      <c r="R164" s="144">
        <f t="shared" si="75"/>
        <v>200000</v>
      </c>
    </row>
    <row r="165" s="2" customFormat="1" ht="20.25" customHeight="1" spans="1:18">
      <c r="A165" s="102">
        <f t="shared" si="65"/>
        <v>64</v>
      </c>
      <c r="B165" s="114">
        <v>65.02</v>
      </c>
      <c r="C165" s="115" t="s">
        <v>61</v>
      </c>
      <c r="D165" s="62" t="s">
        <v>39</v>
      </c>
      <c r="E165" s="103" t="s">
        <v>128</v>
      </c>
      <c r="F165" s="161" t="s">
        <v>123</v>
      </c>
      <c r="G165" s="65" t="s">
        <v>12</v>
      </c>
      <c r="H165" s="80">
        <f t="shared" ref="H165:H166" si="87">J165</f>
        <v>200000</v>
      </c>
      <c r="I165" s="198"/>
      <c r="J165" s="198">
        <f t="shared" si="73"/>
        <v>200000</v>
      </c>
      <c r="K165" s="124">
        <f t="shared" si="86"/>
        <v>200000</v>
      </c>
      <c r="L165" s="198"/>
      <c r="M165" s="198"/>
      <c r="N165" s="198">
        <v>200000</v>
      </c>
      <c r="O165" s="198"/>
      <c r="P165" s="198"/>
      <c r="Q165" s="198"/>
      <c r="R165" s="144">
        <f t="shared" si="75"/>
        <v>200000</v>
      </c>
    </row>
    <row r="166" s="2" customFormat="1" ht="22.5" customHeight="1" spans="1:18">
      <c r="A166" s="105"/>
      <c r="B166" s="117"/>
      <c r="C166" s="118"/>
      <c r="D166" s="68"/>
      <c r="E166" s="107"/>
      <c r="F166" s="162"/>
      <c r="G166" s="65" t="s">
        <v>21</v>
      </c>
      <c r="H166" s="80">
        <f t="shared" si="87"/>
        <v>200000</v>
      </c>
      <c r="I166" s="198"/>
      <c r="J166" s="198">
        <f t="shared" si="73"/>
        <v>200000</v>
      </c>
      <c r="K166" s="124">
        <f t="shared" si="86"/>
        <v>200000</v>
      </c>
      <c r="L166" s="198"/>
      <c r="M166" s="198"/>
      <c r="N166" s="198">
        <v>200000</v>
      </c>
      <c r="O166" s="198"/>
      <c r="P166" s="198"/>
      <c r="Q166" s="198"/>
      <c r="R166" s="144">
        <f t="shared" si="75"/>
        <v>200000</v>
      </c>
    </row>
    <row r="167" s="2" customFormat="1" ht="24" customHeight="1" spans="1:18">
      <c r="A167" s="102">
        <f t="shared" si="65"/>
        <v>65</v>
      </c>
      <c r="B167" s="114">
        <v>65.02</v>
      </c>
      <c r="C167" s="115" t="s">
        <v>61</v>
      </c>
      <c r="D167" s="62">
        <v>65.01</v>
      </c>
      <c r="E167" s="151" t="s">
        <v>129</v>
      </c>
      <c r="F167" s="161" t="s">
        <v>123</v>
      </c>
      <c r="G167" s="65" t="s">
        <v>12</v>
      </c>
      <c r="H167" s="80">
        <f t="shared" ref="H167:H168" si="88">J167</f>
        <v>1450000</v>
      </c>
      <c r="I167" s="198"/>
      <c r="J167" s="198">
        <f t="shared" si="73"/>
        <v>1450000</v>
      </c>
      <c r="K167" s="124">
        <f t="shared" si="86"/>
        <v>1450000</v>
      </c>
      <c r="L167" s="198">
        <v>1450000</v>
      </c>
      <c r="M167" s="198"/>
      <c r="N167" s="198">
        <v>0</v>
      </c>
      <c r="O167" s="198"/>
      <c r="P167" s="198"/>
      <c r="Q167" s="198"/>
      <c r="R167" s="144">
        <f t="shared" si="75"/>
        <v>1450000</v>
      </c>
    </row>
    <row r="168" s="2" customFormat="1" ht="21" customHeight="1" spans="1:18">
      <c r="A168" s="105"/>
      <c r="B168" s="117"/>
      <c r="C168" s="118"/>
      <c r="D168" s="68"/>
      <c r="E168" s="157"/>
      <c r="F168" s="162"/>
      <c r="G168" s="65" t="s">
        <v>21</v>
      </c>
      <c r="H168" s="80">
        <f t="shared" si="88"/>
        <v>1450000</v>
      </c>
      <c r="I168" s="198"/>
      <c r="J168" s="198">
        <f t="shared" si="73"/>
        <v>1450000</v>
      </c>
      <c r="K168" s="124">
        <f t="shared" si="86"/>
        <v>1450000</v>
      </c>
      <c r="L168" s="198">
        <v>1450000</v>
      </c>
      <c r="M168" s="198"/>
      <c r="N168" s="198">
        <v>0</v>
      </c>
      <c r="O168" s="198"/>
      <c r="P168" s="198"/>
      <c r="Q168" s="198"/>
      <c r="R168" s="144">
        <f t="shared" si="75"/>
        <v>1450000</v>
      </c>
    </row>
    <row r="169" s="2" customFormat="1" ht="19.5" customHeight="1" spans="1:18">
      <c r="A169" s="102">
        <f t="shared" si="65"/>
        <v>66</v>
      </c>
      <c r="B169" s="114">
        <v>65.02</v>
      </c>
      <c r="C169" s="115" t="s">
        <v>61</v>
      </c>
      <c r="D169" s="62" t="s">
        <v>52</v>
      </c>
      <c r="E169" s="103" t="s">
        <v>130</v>
      </c>
      <c r="F169" s="161" t="s">
        <v>131</v>
      </c>
      <c r="G169" s="65" t="s">
        <v>12</v>
      </c>
      <c r="H169" s="80">
        <f t="shared" ref="H169:H170" si="89">J169</f>
        <v>15000</v>
      </c>
      <c r="I169" s="198"/>
      <c r="J169" s="198">
        <f t="shared" si="73"/>
        <v>15000</v>
      </c>
      <c r="K169" s="124">
        <f t="shared" si="86"/>
        <v>15000</v>
      </c>
      <c r="L169" s="198"/>
      <c r="M169" s="198"/>
      <c r="N169" s="198">
        <v>15000</v>
      </c>
      <c r="O169" s="198"/>
      <c r="P169" s="198"/>
      <c r="Q169" s="198"/>
      <c r="R169" s="144">
        <f t="shared" si="75"/>
        <v>15000</v>
      </c>
    </row>
    <row r="170" s="2" customFormat="1" ht="32.1" customHeight="1" spans="1:18">
      <c r="A170" s="105"/>
      <c r="B170" s="117"/>
      <c r="C170" s="118"/>
      <c r="D170" s="68"/>
      <c r="E170" s="107"/>
      <c r="F170" s="162"/>
      <c r="G170" s="65" t="s">
        <v>21</v>
      </c>
      <c r="H170" s="80">
        <f t="shared" si="89"/>
        <v>15000</v>
      </c>
      <c r="I170" s="198"/>
      <c r="J170" s="198">
        <f t="shared" si="73"/>
        <v>15000</v>
      </c>
      <c r="K170" s="124">
        <f t="shared" si="86"/>
        <v>15000</v>
      </c>
      <c r="L170" s="198"/>
      <c r="M170" s="198"/>
      <c r="N170" s="198">
        <v>15000</v>
      </c>
      <c r="O170" s="198"/>
      <c r="P170" s="198"/>
      <c r="Q170" s="198"/>
      <c r="R170" s="144">
        <f t="shared" si="75"/>
        <v>15000</v>
      </c>
    </row>
    <row r="171" s="2" customFormat="1" ht="14.25" customHeight="1" spans="1:18">
      <c r="A171" s="82" t="s">
        <v>132</v>
      </c>
      <c r="B171" s="83"/>
      <c r="C171" s="83"/>
      <c r="D171" s="83"/>
      <c r="E171" s="83"/>
      <c r="F171" s="84"/>
      <c r="G171" s="85" t="s">
        <v>12</v>
      </c>
      <c r="H171" s="86">
        <f>H173+H181+H195</f>
        <v>43542914</v>
      </c>
      <c r="I171" s="86">
        <f>I173+I181+I195</f>
        <v>2928783</v>
      </c>
      <c r="J171" s="86">
        <f t="shared" ref="J171:Q171" si="90">J173+J181+J195</f>
        <v>16969152</v>
      </c>
      <c r="K171" s="86">
        <f t="shared" si="90"/>
        <v>16969152</v>
      </c>
      <c r="L171" s="86">
        <f t="shared" si="90"/>
        <v>3633000</v>
      </c>
      <c r="M171" s="86">
        <f t="shared" si="90"/>
        <v>0</v>
      </c>
      <c r="N171" s="86">
        <f t="shared" si="90"/>
        <v>13336152</v>
      </c>
      <c r="O171" s="86">
        <f t="shared" si="90"/>
        <v>0</v>
      </c>
      <c r="P171" s="86">
        <f t="shared" si="90"/>
        <v>0</v>
      </c>
      <c r="Q171" s="86" t="e">
        <f t="shared" si="90"/>
        <v>#REF!</v>
      </c>
      <c r="R171" s="145" t="e">
        <f t="shared" si="58"/>
        <v>#REF!</v>
      </c>
    </row>
    <row r="172" s="2" customFormat="1" spans="1:18">
      <c r="A172" s="87"/>
      <c r="B172" s="88"/>
      <c r="C172" s="88"/>
      <c r="D172" s="88"/>
      <c r="E172" s="88"/>
      <c r="F172" s="89"/>
      <c r="G172" s="85" t="s">
        <v>21</v>
      </c>
      <c r="H172" s="86">
        <f>H174+H182+H196</f>
        <v>43542914</v>
      </c>
      <c r="I172" s="86">
        <f>I174+I182+I196</f>
        <v>2928783</v>
      </c>
      <c r="J172" s="86">
        <f t="shared" ref="J172:Q172" si="91">J174+J182+J196</f>
        <v>16969152</v>
      </c>
      <c r="K172" s="86">
        <f t="shared" si="91"/>
        <v>16969152</v>
      </c>
      <c r="L172" s="86">
        <f t="shared" si="91"/>
        <v>3633000</v>
      </c>
      <c r="M172" s="86">
        <f t="shared" si="91"/>
        <v>0</v>
      </c>
      <c r="N172" s="86">
        <f t="shared" si="91"/>
        <v>13336152</v>
      </c>
      <c r="O172" s="86">
        <f t="shared" si="91"/>
        <v>0</v>
      </c>
      <c r="P172" s="86">
        <f t="shared" si="91"/>
        <v>0</v>
      </c>
      <c r="Q172" s="86" t="e">
        <f t="shared" si="91"/>
        <v>#REF!</v>
      </c>
      <c r="R172" s="145" t="e">
        <f t="shared" si="58"/>
        <v>#REF!</v>
      </c>
    </row>
    <row r="173" s="2" customFormat="1" ht="12" customHeight="1" spans="1:18">
      <c r="A173" s="207" t="s">
        <v>46</v>
      </c>
      <c r="B173" s="208"/>
      <c r="C173" s="208"/>
      <c r="D173" s="208"/>
      <c r="E173" s="208"/>
      <c r="F173" s="209"/>
      <c r="G173" s="74" t="s">
        <v>12</v>
      </c>
      <c r="H173" s="71">
        <f>H175+H177+H179</f>
        <v>11527647</v>
      </c>
      <c r="I173" s="71">
        <f>I175+I177+I179</f>
        <v>2714598</v>
      </c>
      <c r="J173" s="71">
        <f t="shared" ref="J173:P173" si="92">J175+J177+J179</f>
        <v>4212000</v>
      </c>
      <c r="K173" s="71">
        <f t="shared" si="92"/>
        <v>4212000</v>
      </c>
      <c r="L173" s="71">
        <f t="shared" si="92"/>
        <v>3633000</v>
      </c>
      <c r="M173" s="71">
        <f t="shared" si="92"/>
        <v>0</v>
      </c>
      <c r="N173" s="71">
        <f t="shared" si="92"/>
        <v>579000</v>
      </c>
      <c r="O173" s="71">
        <f t="shared" si="92"/>
        <v>0</v>
      </c>
      <c r="P173" s="71">
        <f t="shared" si="92"/>
        <v>0</v>
      </c>
      <c r="Q173" s="71" t="e">
        <f>#REF!+#REF!+Q175+Q177</f>
        <v>#REF!</v>
      </c>
      <c r="R173" s="71" t="e">
        <f>#REF!+#REF!+R175+R177</f>
        <v>#REF!</v>
      </c>
    </row>
    <row r="174" s="2" customFormat="1" ht="11.25" customHeight="1" spans="1:18">
      <c r="A174" s="210"/>
      <c r="B174" s="211"/>
      <c r="C174" s="211"/>
      <c r="D174" s="211"/>
      <c r="E174" s="211"/>
      <c r="F174" s="212"/>
      <c r="G174" s="74" t="s">
        <v>21</v>
      </c>
      <c r="H174" s="71">
        <f>H176+H178+H180</f>
        <v>11527647</v>
      </c>
      <c r="I174" s="71">
        <f>I176+I178+I180</f>
        <v>2714598</v>
      </c>
      <c r="J174" s="71">
        <f t="shared" ref="J174:P174" si="93">J176+J178+J180</f>
        <v>4212000</v>
      </c>
      <c r="K174" s="71">
        <f t="shared" si="93"/>
        <v>4212000</v>
      </c>
      <c r="L174" s="71">
        <f t="shared" si="93"/>
        <v>3633000</v>
      </c>
      <c r="M174" s="71">
        <f t="shared" si="93"/>
        <v>0</v>
      </c>
      <c r="N174" s="71">
        <f t="shared" si="93"/>
        <v>579000</v>
      </c>
      <c r="O174" s="71">
        <f t="shared" si="93"/>
        <v>0</v>
      </c>
      <c r="P174" s="71">
        <f t="shared" si="93"/>
        <v>0</v>
      </c>
      <c r="Q174" s="71" t="e">
        <f>#REF!+Q176+Q178</f>
        <v>#REF!</v>
      </c>
      <c r="R174" s="71" t="e">
        <f>#REF!+R176+R178</f>
        <v>#REF!</v>
      </c>
    </row>
    <row r="175" s="3" customFormat="1" spans="1:18">
      <c r="A175" s="213">
        <f>A169+1</f>
        <v>67</v>
      </c>
      <c r="B175" s="214" t="s">
        <v>133</v>
      </c>
      <c r="C175" s="115" t="s">
        <v>134</v>
      </c>
      <c r="D175" s="115" t="s">
        <v>39</v>
      </c>
      <c r="E175" s="173" t="s">
        <v>135</v>
      </c>
      <c r="F175" s="215" t="s">
        <v>41</v>
      </c>
      <c r="G175" s="65" t="s">
        <v>12</v>
      </c>
      <c r="H175" s="144">
        <v>4908319</v>
      </c>
      <c r="I175" s="144"/>
      <c r="J175" s="144">
        <f t="shared" ref="J175:J180" si="94">K175+P175</f>
        <v>300000</v>
      </c>
      <c r="K175" s="124">
        <f t="shared" ref="K175:K180" si="95">L175+N175+O175</f>
        <v>300000</v>
      </c>
      <c r="L175" s="144">
        <v>0</v>
      </c>
      <c r="M175" s="144"/>
      <c r="N175" s="144">
        <v>300000</v>
      </c>
      <c r="O175" s="144"/>
      <c r="P175" s="144"/>
      <c r="Q175" s="144"/>
      <c r="R175" s="144">
        <f t="shared" ref="R175:R186" si="96">J175+Q175</f>
        <v>300000</v>
      </c>
    </row>
    <row r="176" s="3" customFormat="1" spans="1:18">
      <c r="A176" s="213"/>
      <c r="B176" s="214"/>
      <c r="C176" s="118"/>
      <c r="D176" s="118"/>
      <c r="E176" s="174"/>
      <c r="F176" s="216"/>
      <c r="G176" s="65" t="s">
        <v>21</v>
      </c>
      <c r="H176" s="144">
        <v>4908319</v>
      </c>
      <c r="I176" s="144"/>
      <c r="J176" s="144">
        <f t="shared" si="94"/>
        <v>300000</v>
      </c>
      <c r="K176" s="124">
        <f t="shared" si="95"/>
        <v>300000</v>
      </c>
      <c r="L176" s="144">
        <v>0</v>
      </c>
      <c r="M176" s="144"/>
      <c r="N176" s="144">
        <v>300000</v>
      </c>
      <c r="O176" s="144"/>
      <c r="P176" s="144"/>
      <c r="Q176" s="144"/>
      <c r="R176" s="144">
        <f t="shared" si="96"/>
        <v>300000</v>
      </c>
    </row>
    <row r="177" s="3" customFormat="1" ht="20.25" customHeight="1" spans="1:18">
      <c r="A177" s="213">
        <f t="shared" ref="A177:A179" si="97">A175+1</f>
        <v>68</v>
      </c>
      <c r="B177" s="214" t="s">
        <v>133</v>
      </c>
      <c r="C177" s="62" t="s">
        <v>134</v>
      </c>
      <c r="D177" s="62">
        <v>60.01</v>
      </c>
      <c r="E177" s="188" t="s">
        <v>136</v>
      </c>
      <c r="F177" s="215" t="s">
        <v>41</v>
      </c>
      <c r="G177" s="65" t="s">
        <v>12</v>
      </c>
      <c r="H177" s="144">
        <v>3882328</v>
      </c>
      <c r="I177" s="144">
        <v>72261</v>
      </c>
      <c r="J177" s="144">
        <f t="shared" si="94"/>
        <v>3882000</v>
      </c>
      <c r="K177" s="124">
        <f t="shared" si="95"/>
        <v>3882000</v>
      </c>
      <c r="L177" s="144">
        <v>3633000</v>
      </c>
      <c r="M177" s="144"/>
      <c r="N177" s="144">
        <v>249000</v>
      </c>
      <c r="O177" s="144"/>
      <c r="P177" s="144"/>
      <c r="Q177" s="144"/>
      <c r="R177" s="144">
        <f t="shared" si="96"/>
        <v>3882000</v>
      </c>
    </row>
    <row r="178" s="3" customFormat="1" spans="1:18">
      <c r="A178" s="213"/>
      <c r="B178" s="217"/>
      <c r="C178" s="218"/>
      <c r="D178" s="218"/>
      <c r="E178" s="189"/>
      <c r="F178" s="216"/>
      <c r="G178" s="65" t="s">
        <v>21</v>
      </c>
      <c r="H178" s="144">
        <v>3882328</v>
      </c>
      <c r="I178" s="144">
        <v>72261</v>
      </c>
      <c r="J178" s="144">
        <f t="shared" si="94"/>
        <v>3882000</v>
      </c>
      <c r="K178" s="124">
        <f t="shared" si="95"/>
        <v>3882000</v>
      </c>
      <c r="L178" s="144">
        <v>3633000</v>
      </c>
      <c r="M178" s="144"/>
      <c r="N178" s="144">
        <v>249000</v>
      </c>
      <c r="O178" s="144"/>
      <c r="P178" s="144"/>
      <c r="Q178" s="144"/>
      <c r="R178" s="144">
        <f t="shared" si="96"/>
        <v>3882000</v>
      </c>
    </row>
    <row r="179" s="3" customFormat="1" spans="1:18">
      <c r="A179" s="213">
        <f t="shared" si="97"/>
        <v>69</v>
      </c>
      <c r="B179" s="76">
        <v>67.02</v>
      </c>
      <c r="C179" s="175" t="s">
        <v>134</v>
      </c>
      <c r="D179" s="62" t="s">
        <v>39</v>
      </c>
      <c r="E179" s="188" t="s">
        <v>137</v>
      </c>
      <c r="F179" s="161" t="s">
        <v>138</v>
      </c>
      <c r="G179" s="65" t="s">
        <v>12</v>
      </c>
      <c r="H179" s="144">
        <v>2737000</v>
      </c>
      <c r="I179" s="144">
        <v>2642337</v>
      </c>
      <c r="J179" s="144">
        <f t="shared" si="94"/>
        <v>30000</v>
      </c>
      <c r="K179" s="124">
        <f t="shared" si="95"/>
        <v>30000</v>
      </c>
      <c r="L179" s="144"/>
      <c r="M179" s="144"/>
      <c r="N179" s="144">
        <v>30000</v>
      </c>
      <c r="O179" s="144"/>
      <c r="P179" s="144"/>
      <c r="Q179" s="144"/>
      <c r="R179" s="144"/>
    </row>
    <row r="180" s="3" customFormat="1" ht="27" customHeight="1" spans="1:18">
      <c r="A180" s="213"/>
      <c r="B180" s="76"/>
      <c r="C180" s="175"/>
      <c r="D180" s="68"/>
      <c r="E180" s="189"/>
      <c r="F180" s="162"/>
      <c r="G180" s="65" t="s">
        <v>21</v>
      </c>
      <c r="H180" s="144">
        <v>2737000</v>
      </c>
      <c r="I180" s="144">
        <v>2642337</v>
      </c>
      <c r="J180" s="144">
        <f t="shared" si="94"/>
        <v>30000</v>
      </c>
      <c r="K180" s="124">
        <f t="shared" si="95"/>
        <v>30000</v>
      </c>
      <c r="L180" s="144"/>
      <c r="M180" s="144"/>
      <c r="N180" s="144">
        <v>30000</v>
      </c>
      <c r="O180" s="144"/>
      <c r="P180" s="144"/>
      <c r="Q180" s="144"/>
      <c r="R180" s="144"/>
    </row>
    <row r="181" s="2" customFormat="1" spans="1:18">
      <c r="A181" s="54" t="s">
        <v>36</v>
      </c>
      <c r="B181" s="55"/>
      <c r="C181" s="55"/>
      <c r="D181" s="55"/>
      <c r="E181" s="55"/>
      <c r="F181" s="56"/>
      <c r="G181" s="112" t="s">
        <v>12</v>
      </c>
      <c r="H181" s="219">
        <f>H183+H185+H187+H189+H191+H193</f>
        <v>19808115</v>
      </c>
      <c r="I181" s="219">
        <f>I183+I185+I187+I189+I191+I193</f>
        <v>214185</v>
      </c>
      <c r="J181" s="219">
        <f t="shared" ref="J181:R181" si="98">J183+J185+J187+J189+J191+J193</f>
        <v>550000</v>
      </c>
      <c r="K181" s="219">
        <f t="shared" si="98"/>
        <v>550000</v>
      </c>
      <c r="L181" s="219">
        <f t="shared" si="98"/>
        <v>0</v>
      </c>
      <c r="M181" s="219">
        <f t="shared" si="98"/>
        <v>0</v>
      </c>
      <c r="N181" s="219">
        <f t="shared" si="98"/>
        <v>550000</v>
      </c>
      <c r="O181" s="219">
        <f t="shared" si="98"/>
        <v>0</v>
      </c>
      <c r="P181" s="219">
        <f t="shared" si="98"/>
        <v>0</v>
      </c>
      <c r="Q181" s="219">
        <f t="shared" si="98"/>
        <v>0</v>
      </c>
      <c r="R181" s="219">
        <f t="shared" si="98"/>
        <v>550000</v>
      </c>
    </row>
    <row r="182" s="2" customFormat="1" spans="1:18">
      <c r="A182" s="58"/>
      <c r="B182" s="59"/>
      <c r="C182" s="59"/>
      <c r="D182" s="59"/>
      <c r="E182" s="59"/>
      <c r="F182" s="60"/>
      <c r="G182" s="112" t="s">
        <v>21</v>
      </c>
      <c r="H182" s="219">
        <f>H184+H186+H188+H190+H192+H194</f>
        <v>19808115</v>
      </c>
      <c r="I182" s="219">
        <f>I184+I186+I188+I190+I192+I194</f>
        <v>214185</v>
      </c>
      <c r="J182" s="219">
        <f t="shared" ref="J182:R182" si="99">J184+J186+J188+J190+J192+J194</f>
        <v>550000</v>
      </c>
      <c r="K182" s="219">
        <f t="shared" si="99"/>
        <v>550000</v>
      </c>
      <c r="L182" s="219">
        <f t="shared" si="99"/>
        <v>0</v>
      </c>
      <c r="M182" s="219">
        <f t="shared" si="99"/>
        <v>0</v>
      </c>
      <c r="N182" s="219">
        <f t="shared" si="99"/>
        <v>550000</v>
      </c>
      <c r="O182" s="219">
        <f t="shared" si="99"/>
        <v>0</v>
      </c>
      <c r="P182" s="219">
        <f t="shared" si="99"/>
        <v>0</v>
      </c>
      <c r="Q182" s="219">
        <f t="shared" si="99"/>
        <v>0</v>
      </c>
      <c r="R182" s="219">
        <f t="shared" si="99"/>
        <v>550000</v>
      </c>
    </row>
    <row r="183" s="3" customFormat="1" spans="1:18">
      <c r="A183" s="76">
        <f>A179+1</f>
        <v>70</v>
      </c>
      <c r="B183" s="220" t="s">
        <v>133</v>
      </c>
      <c r="C183" s="115" t="s">
        <v>134</v>
      </c>
      <c r="D183" s="115" t="s">
        <v>39</v>
      </c>
      <c r="E183" s="221" t="s">
        <v>139</v>
      </c>
      <c r="F183" s="222" t="s">
        <v>41</v>
      </c>
      <c r="G183" s="223" t="s">
        <v>12</v>
      </c>
      <c r="H183" s="124">
        <v>6822417</v>
      </c>
      <c r="I183" s="198">
        <v>97104</v>
      </c>
      <c r="J183" s="198">
        <f>K183</f>
        <v>10000</v>
      </c>
      <c r="K183" s="124">
        <f t="shared" ref="K183:K192" si="100">L183+N183+O183</f>
        <v>10000</v>
      </c>
      <c r="L183" s="198"/>
      <c r="M183" s="198"/>
      <c r="N183" s="198">
        <v>10000</v>
      </c>
      <c r="O183" s="198"/>
      <c r="P183" s="198"/>
      <c r="Q183" s="198"/>
      <c r="R183" s="144">
        <f t="shared" si="96"/>
        <v>10000</v>
      </c>
    </row>
    <row r="184" s="3" customFormat="1" spans="1:18">
      <c r="A184" s="76"/>
      <c r="B184" s="220"/>
      <c r="C184" s="118"/>
      <c r="D184" s="118"/>
      <c r="E184" s="224"/>
      <c r="F184" s="222"/>
      <c r="G184" s="223" t="s">
        <v>21</v>
      </c>
      <c r="H184" s="124">
        <v>6822417</v>
      </c>
      <c r="I184" s="198">
        <v>97104</v>
      </c>
      <c r="J184" s="198">
        <f>K184</f>
        <v>10000</v>
      </c>
      <c r="K184" s="124">
        <f t="shared" si="100"/>
        <v>10000</v>
      </c>
      <c r="L184" s="198"/>
      <c r="M184" s="198"/>
      <c r="N184" s="198">
        <v>10000</v>
      </c>
      <c r="O184" s="198"/>
      <c r="P184" s="198"/>
      <c r="Q184" s="198"/>
      <c r="R184" s="144">
        <f t="shared" si="96"/>
        <v>10000</v>
      </c>
    </row>
    <row r="185" s="5" customFormat="1" spans="1:18">
      <c r="A185" s="190">
        <f t="shared" ref="A185" si="101">A183+1</f>
        <v>71</v>
      </c>
      <c r="B185" s="190" t="s">
        <v>133</v>
      </c>
      <c r="C185" s="150" t="s">
        <v>134</v>
      </c>
      <c r="D185" s="150" t="s">
        <v>39</v>
      </c>
      <c r="E185" s="225" t="s">
        <v>140</v>
      </c>
      <c r="F185" s="152" t="s">
        <v>41</v>
      </c>
      <c r="G185" s="153" t="s">
        <v>12</v>
      </c>
      <c r="H185" s="154">
        <v>5564027</v>
      </c>
      <c r="I185" s="199">
        <v>7268</v>
      </c>
      <c r="J185" s="199">
        <f>K185+P185</f>
        <v>10000</v>
      </c>
      <c r="K185" s="199">
        <f t="shared" si="100"/>
        <v>10000</v>
      </c>
      <c r="L185" s="199">
        <v>0</v>
      </c>
      <c r="M185" s="199"/>
      <c r="N185" s="199">
        <v>10000</v>
      </c>
      <c r="O185" s="199"/>
      <c r="P185" s="199"/>
      <c r="Q185" s="199"/>
      <c r="R185" s="202">
        <f t="shared" si="96"/>
        <v>10000</v>
      </c>
    </row>
    <row r="186" s="5" customFormat="1" spans="1:18">
      <c r="A186" s="190"/>
      <c r="B186" s="190"/>
      <c r="C186" s="156"/>
      <c r="D186" s="156"/>
      <c r="E186" s="225"/>
      <c r="F186" s="152"/>
      <c r="G186" s="153" t="s">
        <v>21</v>
      </c>
      <c r="H186" s="154">
        <v>5564027</v>
      </c>
      <c r="I186" s="199">
        <v>7268</v>
      </c>
      <c r="J186" s="199">
        <f>K186+P186</f>
        <v>10000</v>
      </c>
      <c r="K186" s="199">
        <f t="shared" si="100"/>
        <v>10000</v>
      </c>
      <c r="L186" s="199">
        <v>0</v>
      </c>
      <c r="M186" s="199"/>
      <c r="N186" s="199">
        <v>10000</v>
      </c>
      <c r="O186" s="199"/>
      <c r="P186" s="199"/>
      <c r="Q186" s="199"/>
      <c r="R186" s="202">
        <f t="shared" si="96"/>
        <v>10000</v>
      </c>
    </row>
    <row r="187" s="3" customFormat="1" customHeight="1" spans="1:18">
      <c r="A187" s="76">
        <f t="shared" ref="A187" si="102">A185+1</f>
        <v>72</v>
      </c>
      <c r="B187" s="220" t="s">
        <v>133</v>
      </c>
      <c r="C187" s="115" t="s">
        <v>134</v>
      </c>
      <c r="D187" s="115" t="s">
        <v>39</v>
      </c>
      <c r="E187" s="116" t="s">
        <v>141</v>
      </c>
      <c r="F187" s="222" t="s">
        <v>41</v>
      </c>
      <c r="G187" s="223" t="s">
        <v>12</v>
      </c>
      <c r="H187" s="124">
        <v>500000</v>
      </c>
      <c r="I187" s="198"/>
      <c r="J187" s="198">
        <f t="shared" ref="J187:J190" si="103">K187</f>
        <v>500000</v>
      </c>
      <c r="K187" s="124">
        <f t="shared" si="100"/>
        <v>500000</v>
      </c>
      <c r="L187" s="198"/>
      <c r="M187" s="198"/>
      <c r="N187" s="198">
        <v>500000</v>
      </c>
      <c r="O187" s="198"/>
      <c r="P187" s="198"/>
      <c r="Q187" s="198">
        <v>0</v>
      </c>
      <c r="R187" s="144">
        <f t="shared" ref="R187:R192" si="104">J187+Q187</f>
        <v>500000</v>
      </c>
    </row>
    <row r="188" s="3" customFormat="1" ht="18" customHeight="1" spans="1:18">
      <c r="A188" s="76"/>
      <c r="B188" s="220"/>
      <c r="C188" s="118"/>
      <c r="D188" s="118"/>
      <c r="E188" s="119"/>
      <c r="F188" s="222"/>
      <c r="G188" s="223" t="s">
        <v>21</v>
      </c>
      <c r="H188" s="124">
        <v>500000</v>
      </c>
      <c r="I188" s="198"/>
      <c r="J188" s="198">
        <f t="shared" si="103"/>
        <v>500000</v>
      </c>
      <c r="K188" s="124">
        <f t="shared" si="100"/>
        <v>500000</v>
      </c>
      <c r="L188" s="198"/>
      <c r="M188" s="198"/>
      <c r="N188" s="198">
        <v>500000</v>
      </c>
      <c r="O188" s="198"/>
      <c r="P188" s="198"/>
      <c r="Q188" s="198">
        <v>0</v>
      </c>
      <c r="R188" s="144">
        <f t="shared" si="104"/>
        <v>500000</v>
      </c>
    </row>
    <row r="189" s="6" customFormat="1" ht="16.5" customHeight="1" spans="1:18">
      <c r="A189" s="190">
        <f t="shared" ref="A189" si="105">A187+1</f>
        <v>73</v>
      </c>
      <c r="B189" s="190" t="s">
        <v>133</v>
      </c>
      <c r="C189" s="150" t="s">
        <v>134</v>
      </c>
      <c r="D189" s="150">
        <v>60.01</v>
      </c>
      <c r="E189" s="226" t="s">
        <v>142</v>
      </c>
      <c r="F189" s="152" t="s">
        <v>41</v>
      </c>
      <c r="G189" s="153" t="s">
        <v>12</v>
      </c>
      <c r="H189" s="201">
        <v>6896671</v>
      </c>
      <c r="I189" s="199">
        <v>109813</v>
      </c>
      <c r="J189" s="199">
        <f t="shared" si="103"/>
        <v>5000</v>
      </c>
      <c r="K189" s="199">
        <f t="shared" si="100"/>
        <v>5000</v>
      </c>
      <c r="L189" s="201">
        <v>0</v>
      </c>
      <c r="M189" s="201"/>
      <c r="N189" s="199">
        <v>5000</v>
      </c>
      <c r="O189" s="230"/>
      <c r="P189" s="230"/>
      <c r="Q189" s="230">
        <v>0</v>
      </c>
      <c r="R189" s="231">
        <f t="shared" si="104"/>
        <v>5000</v>
      </c>
    </row>
    <row r="190" s="7" customFormat="1" ht="25.5" customHeight="1" spans="1:18">
      <c r="A190" s="190"/>
      <c r="B190" s="190"/>
      <c r="C190" s="156"/>
      <c r="D190" s="156"/>
      <c r="E190" s="227"/>
      <c r="F190" s="152"/>
      <c r="G190" s="153" t="s">
        <v>21</v>
      </c>
      <c r="H190" s="201">
        <v>6896671</v>
      </c>
      <c r="I190" s="199">
        <v>109813</v>
      </c>
      <c r="J190" s="199">
        <f t="shared" si="103"/>
        <v>5000</v>
      </c>
      <c r="K190" s="199">
        <f t="shared" si="100"/>
        <v>5000</v>
      </c>
      <c r="L190" s="201">
        <v>0</v>
      </c>
      <c r="M190" s="201"/>
      <c r="N190" s="199">
        <v>5000</v>
      </c>
      <c r="O190" s="230"/>
      <c r="P190" s="230"/>
      <c r="Q190" s="230">
        <v>0</v>
      </c>
      <c r="R190" s="231">
        <f t="shared" si="104"/>
        <v>5000</v>
      </c>
    </row>
    <row r="191" s="2" customFormat="1" customHeight="1" spans="1:18">
      <c r="A191" s="76">
        <f>A189+1</f>
        <v>74</v>
      </c>
      <c r="B191" s="220" t="s">
        <v>133</v>
      </c>
      <c r="C191" s="115" t="s">
        <v>143</v>
      </c>
      <c r="D191" s="115" t="s">
        <v>39</v>
      </c>
      <c r="E191" s="228" t="s">
        <v>144</v>
      </c>
      <c r="F191" s="222" t="s">
        <v>145</v>
      </c>
      <c r="G191" s="223" t="s">
        <v>12</v>
      </c>
      <c r="H191" s="80">
        <f>N191</f>
        <v>5000</v>
      </c>
      <c r="I191" s="124"/>
      <c r="J191" s="124">
        <f>K191+P191</f>
        <v>5000</v>
      </c>
      <c r="K191" s="124">
        <f t="shared" si="100"/>
        <v>5000</v>
      </c>
      <c r="L191" s="198">
        <v>0</v>
      </c>
      <c r="M191" s="198"/>
      <c r="N191" s="198">
        <v>5000</v>
      </c>
      <c r="O191" s="198"/>
      <c r="P191" s="198"/>
      <c r="Q191" s="198">
        <v>0</v>
      </c>
      <c r="R191" s="144">
        <f t="shared" si="104"/>
        <v>5000</v>
      </c>
    </row>
    <row r="192" s="2" customFormat="1" ht="39" customHeight="1" spans="1:18">
      <c r="A192" s="76"/>
      <c r="B192" s="220"/>
      <c r="C192" s="118"/>
      <c r="D192" s="118"/>
      <c r="E192" s="228"/>
      <c r="F192" s="222"/>
      <c r="G192" s="223" t="s">
        <v>21</v>
      </c>
      <c r="H192" s="80">
        <f>N192</f>
        <v>5000</v>
      </c>
      <c r="I192" s="124"/>
      <c r="J192" s="124">
        <f>K192+P192</f>
        <v>5000</v>
      </c>
      <c r="K192" s="124">
        <f t="shared" si="100"/>
        <v>5000</v>
      </c>
      <c r="L192" s="198">
        <v>0</v>
      </c>
      <c r="M192" s="198"/>
      <c r="N192" s="198">
        <v>5000</v>
      </c>
      <c r="O192" s="198"/>
      <c r="P192" s="198"/>
      <c r="Q192" s="198">
        <v>0</v>
      </c>
      <c r="R192" s="144">
        <f t="shared" si="104"/>
        <v>5000</v>
      </c>
    </row>
    <row r="193" s="2" customFormat="1" customHeight="1" spans="1:18">
      <c r="A193" s="76">
        <f>A191+1</f>
        <v>75</v>
      </c>
      <c r="B193" s="220" t="s">
        <v>133</v>
      </c>
      <c r="C193" s="115" t="s">
        <v>143</v>
      </c>
      <c r="D193" s="115" t="s">
        <v>39</v>
      </c>
      <c r="E193" s="228" t="s">
        <v>146</v>
      </c>
      <c r="F193" s="222" t="s">
        <v>145</v>
      </c>
      <c r="G193" s="223" t="s">
        <v>12</v>
      </c>
      <c r="H193" s="80">
        <f>N193</f>
        <v>20000</v>
      </c>
      <c r="I193" s="124"/>
      <c r="J193" s="124">
        <f>K193+P193</f>
        <v>20000</v>
      </c>
      <c r="K193" s="124">
        <f t="shared" ref="K193:K194" si="106">L193+N193+O193</f>
        <v>20000</v>
      </c>
      <c r="L193" s="198">
        <v>0</v>
      </c>
      <c r="M193" s="198"/>
      <c r="N193" s="198">
        <v>20000</v>
      </c>
      <c r="O193" s="198"/>
      <c r="P193" s="198"/>
      <c r="Q193" s="198">
        <v>0</v>
      </c>
      <c r="R193" s="144">
        <f t="shared" ref="R193:R194" si="107">J193+Q193</f>
        <v>20000</v>
      </c>
    </row>
    <row r="194" s="2" customFormat="1" ht="33" customHeight="1" spans="1:18">
      <c r="A194" s="76"/>
      <c r="B194" s="220"/>
      <c r="C194" s="118"/>
      <c r="D194" s="118"/>
      <c r="E194" s="228"/>
      <c r="F194" s="222"/>
      <c r="G194" s="223" t="s">
        <v>21</v>
      </c>
      <c r="H194" s="80">
        <f>N194</f>
        <v>20000</v>
      </c>
      <c r="I194" s="124"/>
      <c r="J194" s="124">
        <f>K194+P194</f>
        <v>20000</v>
      </c>
      <c r="K194" s="124">
        <f t="shared" si="106"/>
        <v>20000</v>
      </c>
      <c r="L194" s="198">
        <v>0</v>
      </c>
      <c r="M194" s="198"/>
      <c r="N194" s="198">
        <v>20000</v>
      </c>
      <c r="O194" s="198"/>
      <c r="P194" s="198"/>
      <c r="Q194" s="198">
        <v>0</v>
      </c>
      <c r="R194" s="144">
        <f t="shared" si="107"/>
        <v>20000</v>
      </c>
    </row>
    <row r="195" s="2" customFormat="1" customHeight="1" spans="1:18">
      <c r="A195" s="207" t="s">
        <v>42</v>
      </c>
      <c r="B195" s="208"/>
      <c r="C195" s="208"/>
      <c r="D195" s="208"/>
      <c r="E195" s="208"/>
      <c r="F195" s="209"/>
      <c r="G195" s="74" t="s">
        <v>12</v>
      </c>
      <c r="H195" s="71">
        <f>H197+H199+H201+H203+H205+H207+H209+H211+H213+H215</f>
        <v>12207152</v>
      </c>
      <c r="I195" s="71">
        <f>I197+I199+I201+I203+I205+I207+I209+I211+I213+I215</f>
        <v>0</v>
      </c>
      <c r="J195" s="71">
        <f t="shared" ref="J195:P195" si="108">J197+J199+J201+J203+J205+J207+J209+J211+J213+J215</f>
        <v>12207152</v>
      </c>
      <c r="K195" s="71">
        <f t="shared" si="108"/>
        <v>12207152</v>
      </c>
      <c r="L195" s="71">
        <f t="shared" si="108"/>
        <v>0</v>
      </c>
      <c r="M195" s="71">
        <f t="shared" si="108"/>
        <v>0</v>
      </c>
      <c r="N195" s="71">
        <f t="shared" si="108"/>
        <v>12207152</v>
      </c>
      <c r="O195" s="71">
        <f t="shared" si="108"/>
        <v>0</v>
      </c>
      <c r="P195" s="71">
        <f t="shared" si="108"/>
        <v>0</v>
      </c>
      <c r="Q195" s="71" t="e">
        <f>Q197+Q199+Q201+#REF!+#REF!+#REF!+Q203+Q205+Q207+Q209+Q211+Q213+Q215</f>
        <v>#REF!</v>
      </c>
      <c r="R195" s="71" t="e">
        <f>R197+R199+R201+#REF!+#REF!+#REF!+R203+R205+R207+R209+R211+R213+R215</f>
        <v>#REF!</v>
      </c>
    </row>
    <row r="196" s="2" customFormat="1" spans="1:18">
      <c r="A196" s="210"/>
      <c r="B196" s="211"/>
      <c r="C196" s="211"/>
      <c r="D196" s="211"/>
      <c r="E196" s="211"/>
      <c r="F196" s="212"/>
      <c r="G196" s="74" t="s">
        <v>21</v>
      </c>
      <c r="H196" s="71">
        <f>H198+H200+H202+H204+H206+H208+H210+H212+H214+H216</f>
        <v>12207152</v>
      </c>
      <c r="I196" s="71">
        <f>I198+I200+I202+I204+I206+I208+I210+I212+I214+I216</f>
        <v>0</v>
      </c>
      <c r="J196" s="71">
        <f t="shared" ref="J196:P196" si="109">J198+J200+J202+J204+J206+J208+J210+J212+J214+J216</f>
        <v>12207152</v>
      </c>
      <c r="K196" s="71">
        <f t="shared" si="109"/>
        <v>12207152</v>
      </c>
      <c r="L196" s="71">
        <f t="shared" si="109"/>
        <v>0</v>
      </c>
      <c r="M196" s="71">
        <f t="shared" si="109"/>
        <v>0</v>
      </c>
      <c r="N196" s="71">
        <f t="shared" si="109"/>
        <v>12207152</v>
      </c>
      <c r="O196" s="71">
        <f t="shared" si="109"/>
        <v>0</v>
      </c>
      <c r="P196" s="71">
        <f t="shared" si="109"/>
        <v>0</v>
      </c>
      <c r="Q196" s="71" t="e">
        <f>#REF!+#REF!+Q198+Q200+#REF!+#REF!+Q202+#REF!+#REF!+#REF!</f>
        <v>#REF!</v>
      </c>
      <c r="R196" s="71" t="e">
        <f>#REF!+#REF!+R198+R200+#REF!+#REF!+R202+#REF!+#REF!+#REF!</f>
        <v>#REF!</v>
      </c>
    </row>
    <row r="197" s="2" customFormat="1" customHeight="1" spans="1:18">
      <c r="A197" s="76">
        <f>A193+1</f>
        <v>76</v>
      </c>
      <c r="B197" s="220" t="s">
        <v>133</v>
      </c>
      <c r="C197" s="115" t="s">
        <v>143</v>
      </c>
      <c r="D197" s="115" t="s">
        <v>39</v>
      </c>
      <c r="E197" s="228" t="s">
        <v>147</v>
      </c>
      <c r="F197" s="222" t="s">
        <v>145</v>
      </c>
      <c r="G197" s="223" t="s">
        <v>12</v>
      </c>
      <c r="H197" s="80">
        <f t="shared" ref="H197:H202" si="110">N197</f>
        <v>139547</v>
      </c>
      <c r="I197" s="124"/>
      <c r="J197" s="124">
        <f t="shared" ref="J197:J204" si="111">K197+P197</f>
        <v>139547</v>
      </c>
      <c r="K197" s="124">
        <f t="shared" ref="K197:K198" si="112">L197+N197+O197</f>
        <v>139547</v>
      </c>
      <c r="L197" s="198">
        <v>0</v>
      </c>
      <c r="M197" s="198"/>
      <c r="N197" s="198">
        <v>139547</v>
      </c>
      <c r="O197" s="198"/>
      <c r="P197" s="198"/>
      <c r="Q197" s="198">
        <v>0</v>
      </c>
      <c r="R197" s="144">
        <f t="shared" ref="R197:R198" si="113">J197+Q197</f>
        <v>139547</v>
      </c>
    </row>
    <row r="198" s="2" customFormat="1" ht="39" customHeight="1" spans="1:18">
      <c r="A198" s="76"/>
      <c r="B198" s="220"/>
      <c r="C198" s="118"/>
      <c r="D198" s="118"/>
      <c r="E198" s="228"/>
      <c r="F198" s="222"/>
      <c r="G198" s="223" t="s">
        <v>21</v>
      </c>
      <c r="H198" s="80">
        <f t="shared" si="110"/>
        <v>139547</v>
      </c>
      <c r="I198" s="124"/>
      <c r="J198" s="124">
        <f t="shared" si="111"/>
        <v>139547</v>
      </c>
      <c r="K198" s="124">
        <f t="shared" si="112"/>
        <v>139547</v>
      </c>
      <c r="L198" s="198">
        <v>0</v>
      </c>
      <c r="M198" s="198"/>
      <c r="N198" s="198">
        <v>139547</v>
      </c>
      <c r="O198" s="198"/>
      <c r="P198" s="198"/>
      <c r="Q198" s="198">
        <v>0</v>
      </c>
      <c r="R198" s="144">
        <f t="shared" si="113"/>
        <v>139547</v>
      </c>
    </row>
    <row r="199" s="2" customFormat="1" customHeight="1" spans="1:18">
      <c r="A199" s="76">
        <f t="shared" ref="A199:A215" si="114">A197+1</f>
        <v>77</v>
      </c>
      <c r="B199" s="220" t="s">
        <v>133</v>
      </c>
      <c r="C199" s="115" t="s">
        <v>143</v>
      </c>
      <c r="D199" s="115" t="s">
        <v>39</v>
      </c>
      <c r="E199" s="228" t="s">
        <v>148</v>
      </c>
      <c r="F199" s="222" t="s">
        <v>145</v>
      </c>
      <c r="G199" s="223" t="s">
        <v>12</v>
      </c>
      <c r="H199" s="80">
        <f t="shared" si="110"/>
        <v>893605</v>
      </c>
      <c r="I199" s="124"/>
      <c r="J199" s="124">
        <f t="shared" si="111"/>
        <v>893605</v>
      </c>
      <c r="K199" s="124">
        <f t="shared" ref="K199:K200" si="115">L199+N199+O199</f>
        <v>893605</v>
      </c>
      <c r="L199" s="198">
        <v>0</v>
      </c>
      <c r="M199" s="198"/>
      <c r="N199" s="198">
        <v>893605</v>
      </c>
      <c r="O199" s="198"/>
      <c r="P199" s="198"/>
      <c r="Q199" s="198">
        <v>0</v>
      </c>
      <c r="R199" s="144">
        <f t="shared" ref="R199:R200" si="116">J199+Q199</f>
        <v>893605</v>
      </c>
    </row>
    <row r="200" s="2" customFormat="1" ht="36" customHeight="1" spans="1:18">
      <c r="A200" s="76"/>
      <c r="B200" s="220"/>
      <c r="C200" s="118"/>
      <c r="D200" s="118"/>
      <c r="E200" s="228"/>
      <c r="F200" s="222"/>
      <c r="G200" s="223" t="s">
        <v>21</v>
      </c>
      <c r="H200" s="80">
        <f t="shared" si="110"/>
        <v>893605</v>
      </c>
      <c r="I200" s="124"/>
      <c r="J200" s="124">
        <f t="shared" si="111"/>
        <v>893605</v>
      </c>
      <c r="K200" s="124">
        <f t="shared" si="115"/>
        <v>893605</v>
      </c>
      <c r="L200" s="198">
        <v>0</v>
      </c>
      <c r="M200" s="198"/>
      <c r="N200" s="198">
        <v>893605</v>
      </c>
      <c r="O200" s="198"/>
      <c r="P200" s="198"/>
      <c r="Q200" s="198">
        <v>0</v>
      </c>
      <c r="R200" s="144">
        <f t="shared" si="116"/>
        <v>893605</v>
      </c>
    </row>
    <row r="201" s="2" customFormat="1" customHeight="1" spans="1:18">
      <c r="A201" s="76">
        <f t="shared" si="114"/>
        <v>78</v>
      </c>
      <c r="B201" s="220" t="s">
        <v>133</v>
      </c>
      <c r="C201" s="115" t="s">
        <v>143</v>
      </c>
      <c r="D201" s="115" t="s">
        <v>39</v>
      </c>
      <c r="E201" s="228" t="s">
        <v>149</v>
      </c>
      <c r="F201" s="222" t="s">
        <v>145</v>
      </c>
      <c r="G201" s="223" t="s">
        <v>12</v>
      </c>
      <c r="H201" s="80">
        <f t="shared" si="110"/>
        <v>24000</v>
      </c>
      <c r="I201" s="124"/>
      <c r="J201" s="124">
        <f t="shared" si="111"/>
        <v>24000</v>
      </c>
      <c r="K201" s="124">
        <f t="shared" ref="K201:K202" si="117">L201+N201+O201</f>
        <v>24000</v>
      </c>
      <c r="L201" s="198">
        <v>0</v>
      </c>
      <c r="M201" s="198"/>
      <c r="N201" s="198">
        <v>24000</v>
      </c>
      <c r="O201" s="198"/>
      <c r="P201" s="198"/>
      <c r="Q201" s="198">
        <v>0</v>
      </c>
      <c r="R201" s="144">
        <f t="shared" ref="R201:R202" si="118">J201+Q201</f>
        <v>24000</v>
      </c>
    </row>
    <row r="202" s="2" customFormat="1" ht="38.1" customHeight="1" spans="1:18">
      <c r="A202" s="76"/>
      <c r="B202" s="220"/>
      <c r="C202" s="118"/>
      <c r="D202" s="118"/>
      <c r="E202" s="228"/>
      <c r="F202" s="222"/>
      <c r="G202" s="223" t="s">
        <v>21</v>
      </c>
      <c r="H202" s="80">
        <f t="shared" si="110"/>
        <v>24000</v>
      </c>
      <c r="I202" s="124"/>
      <c r="J202" s="124">
        <f t="shared" si="111"/>
        <v>24000</v>
      </c>
      <c r="K202" s="124">
        <f t="shared" si="117"/>
        <v>24000</v>
      </c>
      <c r="L202" s="198">
        <v>0</v>
      </c>
      <c r="M202" s="198"/>
      <c r="N202" s="198">
        <v>24000</v>
      </c>
      <c r="O202" s="198"/>
      <c r="P202" s="198"/>
      <c r="Q202" s="198">
        <v>0</v>
      </c>
      <c r="R202" s="144">
        <f t="shared" si="118"/>
        <v>24000</v>
      </c>
    </row>
    <row r="203" s="2" customFormat="1" ht="20.1" customHeight="1" spans="1:18">
      <c r="A203" s="76">
        <f t="shared" si="114"/>
        <v>79</v>
      </c>
      <c r="B203" s="214" t="s">
        <v>150</v>
      </c>
      <c r="C203" s="62" t="s">
        <v>151</v>
      </c>
      <c r="D203" s="62" t="s">
        <v>39</v>
      </c>
      <c r="E203" s="232" t="s">
        <v>152</v>
      </c>
      <c r="F203" s="233" t="s">
        <v>153</v>
      </c>
      <c r="G203" s="65" t="s">
        <v>12</v>
      </c>
      <c r="H203" s="144">
        <f t="shared" ref="H203:H216" si="119">J203</f>
        <v>770000</v>
      </c>
      <c r="I203" s="144"/>
      <c r="J203" s="144">
        <f t="shared" si="111"/>
        <v>770000</v>
      </c>
      <c r="K203" s="124">
        <f t="shared" ref="K203:K204" si="120">L203+N203+O203</f>
        <v>770000</v>
      </c>
      <c r="L203" s="144"/>
      <c r="M203" s="144"/>
      <c r="N203" s="144">
        <v>770000</v>
      </c>
      <c r="O203" s="144"/>
      <c r="P203" s="144"/>
      <c r="Q203" s="198"/>
      <c r="R203" s="144"/>
    </row>
    <row r="204" s="2" customFormat="1" ht="20.1" customHeight="1" spans="1:18">
      <c r="A204" s="76"/>
      <c r="B204" s="214"/>
      <c r="C204" s="68"/>
      <c r="D204" s="68"/>
      <c r="E204" s="234"/>
      <c r="F204" s="233"/>
      <c r="G204" s="65" t="s">
        <v>21</v>
      </c>
      <c r="H204" s="144">
        <f t="shared" si="119"/>
        <v>770000</v>
      </c>
      <c r="I204" s="144"/>
      <c r="J204" s="144">
        <f t="shared" si="111"/>
        <v>770000</v>
      </c>
      <c r="K204" s="124">
        <f t="shared" si="120"/>
        <v>770000</v>
      </c>
      <c r="L204" s="144"/>
      <c r="M204" s="144"/>
      <c r="N204" s="144">
        <v>770000</v>
      </c>
      <c r="O204" s="144"/>
      <c r="P204" s="144"/>
      <c r="Q204" s="198"/>
      <c r="R204" s="144"/>
    </row>
    <row r="205" s="2" customFormat="1" ht="20.1" customHeight="1" spans="1:18">
      <c r="A205" s="76">
        <f t="shared" si="114"/>
        <v>80</v>
      </c>
      <c r="B205" s="214" t="s">
        <v>150</v>
      </c>
      <c r="C205" s="62" t="s">
        <v>151</v>
      </c>
      <c r="D205" s="62" t="s">
        <v>39</v>
      </c>
      <c r="E205" s="232" t="s">
        <v>154</v>
      </c>
      <c r="F205" s="233" t="s">
        <v>153</v>
      </c>
      <c r="G205" s="65" t="s">
        <v>12</v>
      </c>
      <c r="H205" s="144">
        <f t="shared" si="119"/>
        <v>6920000</v>
      </c>
      <c r="I205" s="144"/>
      <c r="J205" s="144">
        <f t="shared" ref="J205:J208" si="121">K205+P205</f>
        <v>6920000</v>
      </c>
      <c r="K205" s="124">
        <f t="shared" ref="K205:K208" si="122">L205+N205+O205</f>
        <v>6920000</v>
      </c>
      <c r="L205" s="144"/>
      <c r="M205" s="144"/>
      <c r="N205" s="144">
        <v>6920000</v>
      </c>
      <c r="O205" s="144"/>
      <c r="P205" s="144"/>
      <c r="Q205" s="198"/>
      <c r="R205" s="144"/>
    </row>
    <row r="206" s="2" customFormat="1" ht="20.1" customHeight="1" spans="1:18">
      <c r="A206" s="76"/>
      <c r="B206" s="214"/>
      <c r="C206" s="68"/>
      <c r="D206" s="68"/>
      <c r="E206" s="234"/>
      <c r="F206" s="233"/>
      <c r="G206" s="65" t="s">
        <v>21</v>
      </c>
      <c r="H206" s="144">
        <f t="shared" si="119"/>
        <v>6920000</v>
      </c>
      <c r="I206" s="144"/>
      <c r="J206" s="144">
        <f t="shared" si="121"/>
        <v>6920000</v>
      </c>
      <c r="K206" s="124">
        <f t="shared" si="122"/>
        <v>6920000</v>
      </c>
      <c r="L206" s="144"/>
      <c r="M206" s="144"/>
      <c r="N206" s="144">
        <v>6920000</v>
      </c>
      <c r="O206" s="144"/>
      <c r="P206" s="144"/>
      <c r="Q206" s="198"/>
      <c r="R206" s="144"/>
    </row>
    <row r="207" s="2" customFormat="1" ht="20.1" customHeight="1" spans="1:18">
      <c r="A207" s="76">
        <f t="shared" si="114"/>
        <v>81</v>
      </c>
      <c r="B207" s="214" t="s">
        <v>150</v>
      </c>
      <c r="C207" s="62" t="s">
        <v>151</v>
      </c>
      <c r="D207" s="62" t="s">
        <v>39</v>
      </c>
      <c r="E207" s="232" t="s">
        <v>155</v>
      </c>
      <c r="F207" s="233" t="s">
        <v>153</v>
      </c>
      <c r="G207" s="65" t="s">
        <v>12</v>
      </c>
      <c r="H207" s="144">
        <f t="shared" si="119"/>
        <v>2775000</v>
      </c>
      <c r="I207" s="144"/>
      <c r="J207" s="144">
        <f t="shared" si="121"/>
        <v>2775000</v>
      </c>
      <c r="K207" s="124">
        <f t="shared" si="122"/>
        <v>2775000</v>
      </c>
      <c r="L207" s="144"/>
      <c r="M207" s="144"/>
      <c r="N207" s="144">
        <v>2775000</v>
      </c>
      <c r="O207" s="144"/>
      <c r="P207" s="144"/>
      <c r="Q207" s="198"/>
      <c r="R207" s="144"/>
    </row>
    <row r="208" s="2" customFormat="1" ht="20.1" customHeight="1" spans="1:18">
      <c r="A208" s="76"/>
      <c r="B208" s="214"/>
      <c r="C208" s="68"/>
      <c r="D208" s="68"/>
      <c r="E208" s="234"/>
      <c r="F208" s="233"/>
      <c r="G208" s="65" t="s">
        <v>21</v>
      </c>
      <c r="H208" s="144">
        <f t="shared" si="119"/>
        <v>2775000</v>
      </c>
      <c r="I208" s="144"/>
      <c r="J208" s="144">
        <f t="shared" si="121"/>
        <v>2775000</v>
      </c>
      <c r="K208" s="124">
        <f t="shared" si="122"/>
        <v>2775000</v>
      </c>
      <c r="L208" s="144"/>
      <c r="M208" s="144"/>
      <c r="N208" s="144">
        <v>2775000</v>
      </c>
      <c r="O208" s="144"/>
      <c r="P208" s="144"/>
      <c r="Q208" s="198"/>
      <c r="R208" s="144"/>
    </row>
    <row r="209" s="2" customFormat="1" ht="20.1" customHeight="1" spans="1:18">
      <c r="A209" s="76">
        <f t="shared" si="114"/>
        <v>82</v>
      </c>
      <c r="B209" s="214" t="s">
        <v>150</v>
      </c>
      <c r="C209" s="62" t="s">
        <v>151</v>
      </c>
      <c r="D209" s="62" t="s">
        <v>39</v>
      </c>
      <c r="E209" s="232" t="s">
        <v>156</v>
      </c>
      <c r="F209" s="233" t="s">
        <v>153</v>
      </c>
      <c r="G209" s="65" t="s">
        <v>12</v>
      </c>
      <c r="H209" s="144">
        <f t="shared" si="119"/>
        <v>470000</v>
      </c>
      <c r="I209" s="144"/>
      <c r="J209" s="144">
        <f t="shared" ref="J209:J210" si="123">K209+P209</f>
        <v>470000</v>
      </c>
      <c r="K209" s="124">
        <f t="shared" ref="K209:K210" si="124">L209+N209+O209</f>
        <v>470000</v>
      </c>
      <c r="L209" s="144"/>
      <c r="M209" s="144"/>
      <c r="N209" s="144">
        <v>470000</v>
      </c>
      <c r="O209" s="144"/>
      <c r="P209" s="144"/>
      <c r="Q209" s="198"/>
      <c r="R209" s="144"/>
    </row>
    <row r="210" s="2" customFormat="1" ht="20.1" customHeight="1" spans="1:18">
      <c r="A210" s="76"/>
      <c r="B210" s="214"/>
      <c r="C210" s="68"/>
      <c r="D210" s="68"/>
      <c r="E210" s="234"/>
      <c r="F210" s="233"/>
      <c r="G210" s="65" t="s">
        <v>21</v>
      </c>
      <c r="H210" s="144">
        <f t="shared" si="119"/>
        <v>470000</v>
      </c>
      <c r="I210" s="144"/>
      <c r="J210" s="144">
        <f t="shared" si="123"/>
        <v>470000</v>
      </c>
      <c r="K210" s="124">
        <f t="shared" si="124"/>
        <v>470000</v>
      </c>
      <c r="L210" s="144"/>
      <c r="M210" s="144"/>
      <c r="N210" s="144">
        <v>470000</v>
      </c>
      <c r="O210" s="144"/>
      <c r="P210" s="144"/>
      <c r="Q210" s="198"/>
      <c r="R210" s="144"/>
    </row>
    <row r="211" s="2" customFormat="1" ht="20.1" customHeight="1" spans="1:18">
      <c r="A211" s="76">
        <f t="shared" si="114"/>
        <v>83</v>
      </c>
      <c r="B211" s="214" t="s">
        <v>150</v>
      </c>
      <c r="C211" s="62" t="s">
        <v>151</v>
      </c>
      <c r="D211" s="62" t="s">
        <v>39</v>
      </c>
      <c r="E211" s="232" t="s">
        <v>157</v>
      </c>
      <c r="F211" s="233" t="s">
        <v>153</v>
      </c>
      <c r="G211" s="65" t="s">
        <v>12</v>
      </c>
      <c r="H211" s="144">
        <f t="shared" si="119"/>
        <v>55000</v>
      </c>
      <c r="I211" s="144"/>
      <c r="J211" s="144">
        <f t="shared" ref="J211:J212" si="125">K211+P211</f>
        <v>55000</v>
      </c>
      <c r="K211" s="124">
        <f t="shared" ref="K211:K212" si="126">L211+N211+O211</f>
        <v>55000</v>
      </c>
      <c r="L211" s="144"/>
      <c r="M211" s="144"/>
      <c r="N211" s="144">
        <v>55000</v>
      </c>
      <c r="O211" s="144"/>
      <c r="P211" s="144"/>
      <c r="Q211" s="198"/>
      <c r="R211" s="144"/>
    </row>
    <row r="212" s="2" customFormat="1" ht="20.1" customHeight="1" spans="1:18">
      <c r="A212" s="76"/>
      <c r="B212" s="214"/>
      <c r="C212" s="68"/>
      <c r="D212" s="68"/>
      <c r="E212" s="234"/>
      <c r="F212" s="233"/>
      <c r="G212" s="65" t="s">
        <v>21</v>
      </c>
      <c r="H212" s="144">
        <f t="shared" si="119"/>
        <v>55000</v>
      </c>
      <c r="I212" s="144"/>
      <c r="J212" s="144">
        <f t="shared" si="125"/>
        <v>55000</v>
      </c>
      <c r="K212" s="124">
        <f t="shared" si="126"/>
        <v>55000</v>
      </c>
      <c r="L212" s="144"/>
      <c r="M212" s="144"/>
      <c r="N212" s="144">
        <v>55000</v>
      </c>
      <c r="O212" s="144"/>
      <c r="P212" s="144"/>
      <c r="Q212" s="198"/>
      <c r="R212" s="144"/>
    </row>
    <row r="213" s="2" customFormat="1" ht="20.1" customHeight="1" spans="1:18">
      <c r="A213" s="76">
        <f t="shared" si="114"/>
        <v>84</v>
      </c>
      <c r="B213" s="214" t="s">
        <v>150</v>
      </c>
      <c r="C213" s="62" t="s">
        <v>151</v>
      </c>
      <c r="D213" s="62" t="s">
        <v>39</v>
      </c>
      <c r="E213" s="232" t="s">
        <v>158</v>
      </c>
      <c r="F213" s="233" t="s">
        <v>153</v>
      </c>
      <c r="G213" s="65" t="s">
        <v>12</v>
      </c>
      <c r="H213" s="144">
        <f t="shared" si="119"/>
        <v>30000</v>
      </c>
      <c r="I213" s="144"/>
      <c r="J213" s="144">
        <f t="shared" ref="J213:J214" si="127">K213+P213</f>
        <v>30000</v>
      </c>
      <c r="K213" s="124">
        <f t="shared" ref="K213:K214" si="128">L213+N213+O213</f>
        <v>30000</v>
      </c>
      <c r="L213" s="144"/>
      <c r="M213" s="144"/>
      <c r="N213" s="144">
        <v>30000</v>
      </c>
      <c r="O213" s="144"/>
      <c r="P213" s="144"/>
      <c r="Q213" s="198"/>
      <c r="R213" s="144"/>
    </row>
    <row r="214" s="2" customFormat="1" ht="20.1" customHeight="1" spans="1:18">
      <c r="A214" s="76"/>
      <c r="B214" s="214"/>
      <c r="C214" s="68"/>
      <c r="D214" s="68"/>
      <c r="E214" s="234"/>
      <c r="F214" s="233"/>
      <c r="G214" s="65" t="s">
        <v>21</v>
      </c>
      <c r="H214" s="144">
        <f t="shared" si="119"/>
        <v>30000</v>
      </c>
      <c r="I214" s="144"/>
      <c r="J214" s="144">
        <f t="shared" si="127"/>
        <v>30000</v>
      </c>
      <c r="K214" s="124">
        <f t="shared" si="128"/>
        <v>30000</v>
      </c>
      <c r="L214" s="144"/>
      <c r="M214" s="144"/>
      <c r="N214" s="144">
        <v>30000</v>
      </c>
      <c r="O214" s="144"/>
      <c r="P214" s="144"/>
      <c r="Q214" s="198"/>
      <c r="R214" s="144"/>
    </row>
    <row r="215" s="2" customFormat="1" ht="20.1" customHeight="1" spans="1:18">
      <c r="A215" s="76">
        <f t="shared" si="114"/>
        <v>85</v>
      </c>
      <c r="B215" s="214" t="s">
        <v>150</v>
      </c>
      <c r="C215" s="62" t="s">
        <v>151</v>
      </c>
      <c r="D215" s="62" t="s">
        <v>39</v>
      </c>
      <c r="E215" s="232" t="s">
        <v>159</v>
      </c>
      <c r="F215" s="233" t="s">
        <v>153</v>
      </c>
      <c r="G215" s="65" t="s">
        <v>12</v>
      </c>
      <c r="H215" s="144">
        <f t="shared" si="119"/>
        <v>130000</v>
      </c>
      <c r="I215" s="144"/>
      <c r="J215" s="144">
        <f t="shared" ref="J215:J216" si="129">K215+P215</f>
        <v>130000</v>
      </c>
      <c r="K215" s="124">
        <f t="shared" ref="K215:K216" si="130">L215+N215+O215</f>
        <v>130000</v>
      </c>
      <c r="L215" s="144"/>
      <c r="M215" s="144"/>
      <c r="N215" s="144">
        <v>130000</v>
      </c>
      <c r="O215" s="144"/>
      <c r="P215" s="144"/>
      <c r="Q215" s="198"/>
      <c r="R215" s="144"/>
    </row>
    <row r="216" s="2" customFormat="1" ht="20.1" customHeight="1" spans="1:18">
      <c r="A216" s="76"/>
      <c r="B216" s="214"/>
      <c r="C216" s="68"/>
      <c r="D216" s="68"/>
      <c r="E216" s="234"/>
      <c r="F216" s="233"/>
      <c r="G216" s="65" t="s">
        <v>21</v>
      </c>
      <c r="H216" s="144">
        <f t="shared" si="119"/>
        <v>130000</v>
      </c>
      <c r="I216" s="144"/>
      <c r="J216" s="144">
        <f t="shared" si="129"/>
        <v>130000</v>
      </c>
      <c r="K216" s="124">
        <f t="shared" si="130"/>
        <v>130000</v>
      </c>
      <c r="L216" s="144"/>
      <c r="M216" s="144"/>
      <c r="N216" s="144">
        <v>130000</v>
      </c>
      <c r="O216" s="144"/>
      <c r="P216" s="144"/>
      <c r="Q216" s="198"/>
      <c r="R216" s="144"/>
    </row>
    <row r="217" s="2" customFormat="1" customHeight="1" spans="1:18">
      <c r="A217" s="82" t="s">
        <v>160</v>
      </c>
      <c r="B217" s="83"/>
      <c r="C217" s="83"/>
      <c r="D217" s="83"/>
      <c r="E217" s="83"/>
      <c r="F217" s="84"/>
      <c r="G217" s="85" t="s">
        <v>12</v>
      </c>
      <c r="H217" s="86">
        <f>H219+H223</f>
        <v>7412899</v>
      </c>
      <c r="I217" s="86">
        <f>I219+I223</f>
        <v>0</v>
      </c>
      <c r="J217" s="86">
        <f t="shared" ref="J217:R218" si="131">J219+J223</f>
        <v>10815000</v>
      </c>
      <c r="K217" s="86">
        <f t="shared" si="131"/>
        <v>10815000</v>
      </c>
      <c r="L217" s="86">
        <f t="shared" si="131"/>
        <v>6664000</v>
      </c>
      <c r="M217" s="86">
        <f t="shared" si="131"/>
        <v>0</v>
      </c>
      <c r="N217" s="86">
        <f t="shared" si="131"/>
        <v>4151000</v>
      </c>
      <c r="O217" s="86">
        <f t="shared" si="131"/>
        <v>0</v>
      </c>
      <c r="P217" s="86">
        <f t="shared" si="131"/>
        <v>0</v>
      </c>
      <c r="Q217" s="86">
        <f t="shared" si="131"/>
        <v>0</v>
      </c>
      <c r="R217" s="86">
        <f t="shared" si="131"/>
        <v>10815000</v>
      </c>
    </row>
    <row r="218" s="2" customFormat="1" spans="1:18">
      <c r="A218" s="87"/>
      <c r="B218" s="88"/>
      <c r="C218" s="88"/>
      <c r="D218" s="88"/>
      <c r="E218" s="88"/>
      <c r="F218" s="89"/>
      <c r="G218" s="85" t="s">
        <v>21</v>
      </c>
      <c r="H218" s="86">
        <f>H220+H224</f>
        <v>7412899</v>
      </c>
      <c r="I218" s="86">
        <f>I220+I224</f>
        <v>0</v>
      </c>
      <c r="J218" s="86">
        <f t="shared" si="131"/>
        <v>10815000</v>
      </c>
      <c r="K218" s="86">
        <f t="shared" si="131"/>
        <v>10815000</v>
      </c>
      <c r="L218" s="86">
        <f t="shared" si="131"/>
        <v>6664000</v>
      </c>
      <c r="M218" s="86">
        <f t="shared" si="131"/>
        <v>0</v>
      </c>
      <c r="N218" s="86">
        <f t="shared" si="131"/>
        <v>4151000</v>
      </c>
      <c r="O218" s="86">
        <f t="shared" si="131"/>
        <v>0</v>
      </c>
      <c r="P218" s="86">
        <f t="shared" si="131"/>
        <v>0</v>
      </c>
      <c r="Q218" s="86">
        <f t="shared" si="131"/>
        <v>0</v>
      </c>
      <c r="R218" s="86">
        <f t="shared" si="131"/>
        <v>10815000</v>
      </c>
    </row>
    <row r="219" s="2" customFormat="1" ht="18.75" customHeight="1" spans="1:18">
      <c r="A219" s="54" t="s">
        <v>36</v>
      </c>
      <c r="B219" s="55"/>
      <c r="C219" s="55"/>
      <c r="D219" s="55"/>
      <c r="E219" s="55"/>
      <c r="F219" s="56"/>
      <c r="G219" s="112" t="s">
        <v>12</v>
      </c>
      <c r="H219" s="219">
        <f>H221</f>
        <v>7261899</v>
      </c>
      <c r="I219" s="219">
        <f>I221</f>
        <v>0</v>
      </c>
      <c r="J219" s="219">
        <f t="shared" ref="J219:Q220" si="132">J221</f>
        <v>10664000</v>
      </c>
      <c r="K219" s="219">
        <f t="shared" si="132"/>
        <v>10664000</v>
      </c>
      <c r="L219" s="219">
        <f t="shared" si="132"/>
        <v>6664000</v>
      </c>
      <c r="M219" s="219">
        <f t="shared" si="132"/>
        <v>0</v>
      </c>
      <c r="N219" s="219">
        <f t="shared" si="132"/>
        <v>4000000</v>
      </c>
      <c r="O219" s="219">
        <f t="shared" si="132"/>
        <v>0</v>
      </c>
      <c r="P219" s="219">
        <f t="shared" si="132"/>
        <v>0</v>
      </c>
      <c r="Q219" s="219">
        <f t="shared" si="132"/>
        <v>0</v>
      </c>
      <c r="R219" s="71">
        <f t="shared" ref="R219:R240" si="133">J219+Q219</f>
        <v>10664000</v>
      </c>
    </row>
    <row r="220" s="2" customFormat="1" ht="18" customHeight="1" spans="1:18">
      <c r="A220" s="58"/>
      <c r="B220" s="59"/>
      <c r="C220" s="59"/>
      <c r="D220" s="59"/>
      <c r="E220" s="59"/>
      <c r="F220" s="60"/>
      <c r="G220" s="112" t="s">
        <v>21</v>
      </c>
      <c r="H220" s="219">
        <f>H222</f>
        <v>7261899</v>
      </c>
      <c r="I220" s="219">
        <f>I222</f>
        <v>0</v>
      </c>
      <c r="J220" s="219">
        <f t="shared" si="132"/>
        <v>10664000</v>
      </c>
      <c r="K220" s="219">
        <f t="shared" si="132"/>
        <v>10664000</v>
      </c>
      <c r="L220" s="219">
        <f t="shared" si="132"/>
        <v>6664000</v>
      </c>
      <c r="M220" s="219">
        <f t="shared" si="132"/>
        <v>0</v>
      </c>
      <c r="N220" s="219">
        <f t="shared" si="132"/>
        <v>4000000</v>
      </c>
      <c r="O220" s="219">
        <f t="shared" si="132"/>
        <v>0</v>
      </c>
      <c r="P220" s="219">
        <f t="shared" si="132"/>
        <v>0</v>
      </c>
      <c r="Q220" s="219">
        <f t="shared" si="132"/>
        <v>0</v>
      </c>
      <c r="R220" s="71">
        <f t="shared" si="133"/>
        <v>10664000</v>
      </c>
    </row>
    <row r="221" s="3" customFormat="1" ht="43.5" customHeight="1" spans="1:18">
      <c r="A221" s="76">
        <f>A215+1</f>
        <v>86</v>
      </c>
      <c r="B221" s="214" t="s">
        <v>161</v>
      </c>
      <c r="C221" s="175" t="s">
        <v>162</v>
      </c>
      <c r="D221" s="175" t="s">
        <v>163</v>
      </c>
      <c r="E221" s="235" t="s">
        <v>164</v>
      </c>
      <c r="F221" s="64" t="s">
        <v>165</v>
      </c>
      <c r="G221" s="65" t="s">
        <v>12</v>
      </c>
      <c r="H221" s="236">
        <v>7261899</v>
      </c>
      <c r="I221" s="124"/>
      <c r="J221" s="124">
        <f>K221</f>
        <v>10664000</v>
      </c>
      <c r="K221" s="124">
        <f>L221+N221+O221</f>
        <v>10664000</v>
      </c>
      <c r="L221" s="124">
        <v>6664000</v>
      </c>
      <c r="M221" s="124"/>
      <c r="N221" s="124">
        <v>4000000</v>
      </c>
      <c r="O221" s="124"/>
      <c r="P221" s="124"/>
      <c r="Q221" s="124">
        <v>0</v>
      </c>
      <c r="R221" s="144">
        <f t="shared" si="133"/>
        <v>10664000</v>
      </c>
    </row>
    <row r="222" s="3" customFormat="1" ht="36.75" customHeight="1" spans="1:18">
      <c r="A222" s="76"/>
      <c r="B222" s="214"/>
      <c r="C222" s="175"/>
      <c r="D222" s="175"/>
      <c r="E222" s="235"/>
      <c r="F222" s="64"/>
      <c r="G222" s="65" t="s">
        <v>21</v>
      </c>
      <c r="H222" s="236">
        <v>7261899</v>
      </c>
      <c r="I222" s="124"/>
      <c r="J222" s="124">
        <f>K222</f>
        <v>10664000</v>
      </c>
      <c r="K222" s="124">
        <f>L222+N222+O222</f>
        <v>10664000</v>
      </c>
      <c r="L222" s="124">
        <v>6664000</v>
      </c>
      <c r="M222" s="124"/>
      <c r="N222" s="124">
        <v>4000000</v>
      </c>
      <c r="O222" s="124"/>
      <c r="P222" s="124"/>
      <c r="Q222" s="124">
        <v>0</v>
      </c>
      <c r="R222" s="144">
        <f t="shared" si="133"/>
        <v>10664000</v>
      </c>
    </row>
    <row r="223" s="2" customFormat="1" customHeight="1" spans="1:18">
      <c r="A223" s="207" t="s">
        <v>42</v>
      </c>
      <c r="B223" s="208"/>
      <c r="C223" s="208"/>
      <c r="D223" s="208"/>
      <c r="E223" s="208"/>
      <c r="F223" s="209"/>
      <c r="G223" s="74" t="s">
        <v>12</v>
      </c>
      <c r="H223" s="71">
        <f>H225+H227+H229+H231</f>
        <v>151000</v>
      </c>
      <c r="I223" s="71">
        <f>I225+I227+I229+I231</f>
        <v>0</v>
      </c>
      <c r="J223" s="71">
        <f t="shared" ref="J223:R223" si="134">J225+J227+J229+J231</f>
        <v>151000</v>
      </c>
      <c r="K223" s="71">
        <f t="shared" si="134"/>
        <v>151000</v>
      </c>
      <c r="L223" s="71">
        <f t="shared" si="134"/>
        <v>0</v>
      </c>
      <c r="M223" s="71">
        <f t="shared" si="134"/>
        <v>0</v>
      </c>
      <c r="N223" s="71">
        <f t="shared" si="134"/>
        <v>151000</v>
      </c>
      <c r="O223" s="71">
        <f t="shared" si="134"/>
        <v>0</v>
      </c>
      <c r="P223" s="71">
        <f t="shared" si="134"/>
        <v>0</v>
      </c>
      <c r="Q223" s="71">
        <f t="shared" si="134"/>
        <v>0</v>
      </c>
      <c r="R223" s="71">
        <f t="shared" si="134"/>
        <v>151000</v>
      </c>
    </row>
    <row r="224" s="2" customFormat="1" spans="1:18">
      <c r="A224" s="210"/>
      <c r="B224" s="211"/>
      <c r="C224" s="211"/>
      <c r="D224" s="211"/>
      <c r="E224" s="211"/>
      <c r="F224" s="212"/>
      <c r="G224" s="74" t="s">
        <v>21</v>
      </c>
      <c r="H224" s="71">
        <f>H226+H228+H230+H232</f>
        <v>151000</v>
      </c>
      <c r="I224" s="71">
        <f>I226+I228+I230+I232</f>
        <v>0</v>
      </c>
      <c r="J224" s="71">
        <f t="shared" ref="J224:R224" si="135">J226+J228+J230+J232</f>
        <v>151000</v>
      </c>
      <c r="K224" s="71">
        <f t="shared" si="135"/>
        <v>151000</v>
      </c>
      <c r="L224" s="71">
        <f t="shared" si="135"/>
        <v>0</v>
      </c>
      <c r="M224" s="71">
        <f t="shared" si="135"/>
        <v>0</v>
      </c>
      <c r="N224" s="71">
        <f t="shared" si="135"/>
        <v>151000</v>
      </c>
      <c r="O224" s="71">
        <f t="shared" si="135"/>
        <v>0</v>
      </c>
      <c r="P224" s="71">
        <f t="shared" si="135"/>
        <v>0</v>
      </c>
      <c r="Q224" s="71">
        <f t="shared" si="135"/>
        <v>0</v>
      </c>
      <c r="R224" s="71">
        <f t="shared" si="135"/>
        <v>151000</v>
      </c>
    </row>
    <row r="225" s="3" customFormat="1" customHeight="1" spans="1:18">
      <c r="A225" s="76">
        <f>A221+1</f>
        <v>87</v>
      </c>
      <c r="B225" s="214" t="s">
        <v>161</v>
      </c>
      <c r="C225" s="62" t="s">
        <v>166</v>
      </c>
      <c r="D225" s="62" t="s">
        <v>39</v>
      </c>
      <c r="E225" s="78" t="s">
        <v>167</v>
      </c>
      <c r="F225" s="64" t="s">
        <v>165</v>
      </c>
      <c r="G225" s="65" t="s">
        <v>12</v>
      </c>
      <c r="H225" s="80">
        <f>J225</f>
        <v>17000</v>
      </c>
      <c r="I225" s="124"/>
      <c r="J225" s="124">
        <f t="shared" ref="J225:J232" si="136">K225+O225</f>
        <v>17000</v>
      </c>
      <c r="K225" s="124">
        <f t="shared" ref="K225:K232" si="137">L225+N225+O225</f>
        <v>17000</v>
      </c>
      <c r="L225" s="124"/>
      <c r="M225" s="124"/>
      <c r="N225" s="124">
        <v>17000</v>
      </c>
      <c r="O225" s="124"/>
      <c r="P225" s="124"/>
      <c r="Q225" s="124"/>
      <c r="R225" s="144">
        <f t="shared" si="133"/>
        <v>17000</v>
      </c>
    </row>
    <row r="226" s="3" customFormat="1" spans="1:18">
      <c r="A226" s="76"/>
      <c r="B226" s="214"/>
      <c r="C226" s="68"/>
      <c r="D226" s="68"/>
      <c r="E226" s="78"/>
      <c r="F226" s="64"/>
      <c r="G226" s="65" t="s">
        <v>21</v>
      </c>
      <c r="H226" s="80">
        <f t="shared" ref="H226:H230" si="138">J226</f>
        <v>17000</v>
      </c>
      <c r="I226" s="124"/>
      <c r="J226" s="124">
        <f t="shared" si="136"/>
        <v>17000</v>
      </c>
      <c r="K226" s="124">
        <f t="shared" si="137"/>
        <v>17000</v>
      </c>
      <c r="L226" s="124"/>
      <c r="M226" s="124"/>
      <c r="N226" s="124">
        <v>17000</v>
      </c>
      <c r="O226" s="124"/>
      <c r="P226" s="124"/>
      <c r="Q226" s="124"/>
      <c r="R226" s="144">
        <f t="shared" si="133"/>
        <v>17000</v>
      </c>
    </row>
    <row r="227" s="3" customFormat="1" customHeight="1" spans="1:18">
      <c r="A227" s="76">
        <f>A225+1</f>
        <v>88</v>
      </c>
      <c r="B227" s="214" t="s">
        <v>161</v>
      </c>
      <c r="C227" s="62" t="s">
        <v>166</v>
      </c>
      <c r="D227" s="62" t="s">
        <v>39</v>
      </c>
      <c r="E227" s="78" t="s">
        <v>168</v>
      </c>
      <c r="F227" s="64" t="s">
        <v>165</v>
      </c>
      <c r="G227" s="65" t="s">
        <v>12</v>
      </c>
      <c r="H227" s="80">
        <f t="shared" si="138"/>
        <v>35000</v>
      </c>
      <c r="I227" s="124"/>
      <c r="J227" s="124">
        <f t="shared" si="136"/>
        <v>35000</v>
      </c>
      <c r="K227" s="124">
        <f t="shared" si="137"/>
        <v>35000</v>
      </c>
      <c r="L227" s="124"/>
      <c r="M227" s="124"/>
      <c r="N227" s="124">
        <v>35000</v>
      </c>
      <c r="O227" s="124"/>
      <c r="P227" s="124"/>
      <c r="Q227" s="124"/>
      <c r="R227" s="144">
        <f t="shared" ref="R227:R228" si="139">J227+Q227</f>
        <v>35000</v>
      </c>
    </row>
    <row r="228" s="3" customFormat="1" spans="1:18">
      <c r="A228" s="76"/>
      <c r="B228" s="214"/>
      <c r="C228" s="68"/>
      <c r="D228" s="68"/>
      <c r="E228" s="78"/>
      <c r="F228" s="64"/>
      <c r="G228" s="65" t="s">
        <v>21</v>
      </c>
      <c r="H228" s="80">
        <f t="shared" si="138"/>
        <v>35000</v>
      </c>
      <c r="I228" s="124"/>
      <c r="J228" s="124">
        <f t="shared" si="136"/>
        <v>35000</v>
      </c>
      <c r="K228" s="124">
        <f t="shared" si="137"/>
        <v>35000</v>
      </c>
      <c r="L228" s="124"/>
      <c r="M228" s="124"/>
      <c r="N228" s="124">
        <v>35000</v>
      </c>
      <c r="O228" s="124"/>
      <c r="P228" s="124"/>
      <c r="Q228" s="124"/>
      <c r="R228" s="144">
        <f t="shared" si="139"/>
        <v>35000</v>
      </c>
    </row>
    <row r="229" s="3" customFormat="1" customHeight="1" spans="1:18">
      <c r="A229" s="76">
        <f>A227+1</f>
        <v>89</v>
      </c>
      <c r="B229" s="214" t="s">
        <v>161</v>
      </c>
      <c r="C229" s="62" t="s">
        <v>169</v>
      </c>
      <c r="D229" s="62" t="s">
        <v>39</v>
      </c>
      <c r="E229" s="78" t="s">
        <v>170</v>
      </c>
      <c r="F229" s="64" t="s">
        <v>165</v>
      </c>
      <c r="G229" s="65" t="s">
        <v>12</v>
      </c>
      <c r="H229" s="80">
        <f t="shared" si="138"/>
        <v>4000</v>
      </c>
      <c r="I229" s="124"/>
      <c r="J229" s="124">
        <f t="shared" si="136"/>
        <v>4000</v>
      </c>
      <c r="K229" s="124">
        <f t="shared" si="137"/>
        <v>4000</v>
      </c>
      <c r="L229" s="124"/>
      <c r="M229" s="124"/>
      <c r="N229" s="124">
        <v>4000</v>
      </c>
      <c r="O229" s="124"/>
      <c r="P229" s="124"/>
      <c r="Q229" s="124"/>
      <c r="R229" s="144">
        <f t="shared" ref="R229:R230" si="140">J229+Q229</f>
        <v>4000</v>
      </c>
    </row>
    <row r="230" s="3" customFormat="1" spans="1:18">
      <c r="A230" s="76"/>
      <c r="B230" s="214"/>
      <c r="C230" s="68"/>
      <c r="D230" s="68"/>
      <c r="E230" s="78"/>
      <c r="F230" s="64"/>
      <c r="G230" s="65" t="s">
        <v>21</v>
      </c>
      <c r="H230" s="80">
        <f t="shared" si="138"/>
        <v>4000</v>
      </c>
      <c r="I230" s="124"/>
      <c r="J230" s="124">
        <f t="shared" si="136"/>
        <v>4000</v>
      </c>
      <c r="K230" s="124">
        <f t="shared" si="137"/>
        <v>4000</v>
      </c>
      <c r="L230" s="124"/>
      <c r="M230" s="124"/>
      <c r="N230" s="124">
        <v>4000</v>
      </c>
      <c r="O230" s="124"/>
      <c r="P230" s="124"/>
      <c r="Q230" s="124"/>
      <c r="R230" s="144">
        <f t="shared" si="140"/>
        <v>4000</v>
      </c>
    </row>
    <row r="231" s="3" customFormat="1" customHeight="1" spans="1:18">
      <c r="A231" s="76">
        <f>A229+1</f>
        <v>90</v>
      </c>
      <c r="B231" s="214" t="s">
        <v>161</v>
      </c>
      <c r="C231" s="62" t="s">
        <v>169</v>
      </c>
      <c r="D231" s="62" t="s">
        <v>39</v>
      </c>
      <c r="E231" s="78" t="s">
        <v>171</v>
      </c>
      <c r="F231" s="64" t="s">
        <v>165</v>
      </c>
      <c r="G231" s="65" t="s">
        <v>12</v>
      </c>
      <c r="H231" s="80">
        <f t="shared" ref="H231:H232" si="141">J231</f>
        <v>95000</v>
      </c>
      <c r="I231" s="124"/>
      <c r="J231" s="124">
        <f t="shared" si="136"/>
        <v>95000</v>
      </c>
      <c r="K231" s="124">
        <f t="shared" si="137"/>
        <v>95000</v>
      </c>
      <c r="L231" s="124"/>
      <c r="M231" s="124"/>
      <c r="N231" s="124">
        <v>95000</v>
      </c>
      <c r="O231" s="124"/>
      <c r="P231" s="124"/>
      <c r="Q231" s="124"/>
      <c r="R231" s="144">
        <f t="shared" ref="R231:R232" si="142">J231+Q231</f>
        <v>95000</v>
      </c>
    </row>
    <row r="232" s="3" customFormat="1" spans="1:18">
      <c r="A232" s="76"/>
      <c r="B232" s="214"/>
      <c r="C232" s="68"/>
      <c r="D232" s="68"/>
      <c r="E232" s="78"/>
      <c r="F232" s="64"/>
      <c r="G232" s="65" t="s">
        <v>21</v>
      </c>
      <c r="H232" s="80">
        <f t="shared" si="141"/>
        <v>95000</v>
      </c>
      <c r="I232" s="124"/>
      <c r="J232" s="124">
        <f t="shared" si="136"/>
        <v>95000</v>
      </c>
      <c r="K232" s="124">
        <f t="shared" si="137"/>
        <v>95000</v>
      </c>
      <c r="L232" s="124"/>
      <c r="M232" s="124"/>
      <c r="N232" s="124">
        <v>95000</v>
      </c>
      <c r="O232" s="124"/>
      <c r="P232" s="124"/>
      <c r="Q232" s="124"/>
      <c r="R232" s="144">
        <f t="shared" si="142"/>
        <v>95000</v>
      </c>
    </row>
    <row r="233" s="2" customFormat="1" customHeight="1" spans="1:20">
      <c r="A233" s="82" t="s">
        <v>172</v>
      </c>
      <c r="B233" s="83"/>
      <c r="C233" s="83"/>
      <c r="D233" s="83"/>
      <c r="E233" s="83"/>
      <c r="F233" s="84"/>
      <c r="G233" s="85" t="s">
        <v>12</v>
      </c>
      <c r="H233" s="86">
        <f>H235+H263+H269</f>
        <v>122150984</v>
      </c>
      <c r="I233" s="86">
        <f>I235+I263+I269</f>
        <v>47860144</v>
      </c>
      <c r="J233" s="86">
        <f t="shared" ref="J233:Q233" si="143">J235+J263+J269</f>
        <v>14666000</v>
      </c>
      <c r="K233" s="86">
        <f t="shared" si="143"/>
        <v>14666000</v>
      </c>
      <c r="L233" s="86">
        <f t="shared" si="143"/>
        <v>6900000</v>
      </c>
      <c r="M233" s="86">
        <f t="shared" si="143"/>
        <v>0</v>
      </c>
      <c r="N233" s="86">
        <f t="shared" si="143"/>
        <v>7766000</v>
      </c>
      <c r="O233" s="86">
        <f t="shared" si="143"/>
        <v>0</v>
      </c>
      <c r="P233" s="86">
        <f t="shared" si="143"/>
        <v>0</v>
      </c>
      <c r="Q233" s="86" t="e">
        <f t="shared" si="143"/>
        <v>#REF!</v>
      </c>
      <c r="R233" s="145" t="e">
        <f t="shared" si="133"/>
        <v>#REF!</v>
      </c>
      <c r="T233" s="146"/>
    </row>
    <row r="234" s="2" customFormat="1" spans="1:18">
      <c r="A234" s="87"/>
      <c r="B234" s="88"/>
      <c r="C234" s="88"/>
      <c r="D234" s="88"/>
      <c r="E234" s="88"/>
      <c r="F234" s="89"/>
      <c r="G234" s="85" t="s">
        <v>21</v>
      </c>
      <c r="H234" s="86">
        <f>H236+H264+H270</f>
        <v>122150984</v>
      </c>
      <c r="I234" s="86">
        <f>I236+I264+I270</f>
        <v>47860144</v>
      </c>
      <c r="J234" s="86">
        <f t="shared" ref="J234:Q234" si="144">J236+J264+J270</f>
        <v>14666000</v>
      </c>
      <c r="K234" s="86">
        <f t="shared" si="144"/>
        <v>14666000</v>
      </c>
      <c r="L234" s="86">
        <f t="shared" si="144"/>
        <v>6900000</v>
      </c>
      <c r="M234" s="86">
        <f t="shared" si="144"/>
        <v>0</v>
      </c>
      <c r="N234" s="86">
        <f t="shared" si="144"/>
        <v>7766000</v>
      </c>
      <c r="O234" s="86">
        <f t="shared" si="144"/>
        <v>0</v>
      </c>
      <c r="P234" s="86">
        <f t="shared" si="144"/>
        <v>0</v>
      </c>
      <c r="Q234" s="86" t="e">
        <f t="shared" si="144"/>
        <v>#REF!</v>
      </c>
      <c r="R234" s="145" t="e">
        <f t="shared" si="133"/>
        <v>#REF!</v>
      </c>
    </row>
    <row r="235" s="2" customFormat="1" customHeight="1" spans="1:18">
      <c r="A235" s="207" t="s">
        <v>173</v>
      </c>
      <c r="B235" s="208"/>
      <c r="C235" s="208"/>
      <c r="D235" s="208"/>
      <c r="E235" s="208"/>
      <c r="F235" s="209"/>
      <c r="G235" s="74" t="s">
        <v>12</v>
      </c>
      <c r="H235" s="50">
        <f>H237+H239+H241+H243+H245+H247+H249+H251+H253+H255+H257+H259+H261</f>
        <v>119718943</v>
      </c>
      <c r="I235" s="50">
        <f t="shared" ref="I235:P235" si="145">I237+I239+I241+I243+I245+I247+I249+I251+I253+I255+I257+I259+I261</f>
        <v>47556655</v>
      </c>
      <c r="J235" s="50">
        <f t="shared" si="145"/>
        <v>12478000</v>
      </c>
      <c r="K235" s="50">
        <f t="shared" si="145"/>
        <v>12478000</v>
      </c>
      <c r="L235" s="50">
        <f t="shared" si="145"/>
        <v>6900000</v>
      </c>
      <c r="M235" s="50">
        <f t="shared" si="145"/>
        <v>0</v>
      </c>
      <c r="N235" s="50">
        <f t="shared" si="145"/>
        <v>5578000</v>
      </c>
      <c r="O235" s="50">
        <f t="shared" si="145"/>
        <v>0</v>
      </c>
      <c r="P235" s="50">
        <f t="shared" si="145"/>
        <v>0</v>
      </c>
      <c r="Q235" s="50" t="e">
        <f>Q237+Q239+#REF!+#REF!+Q241+Q243+Q247+Q249+Q251+Q253</f>
        <v>#REF!</v>
      </c>
      <c r="R235" s="50" t="e">
        <f>R237+R239+#REF!+#REF!+R241+R243+R247+R249+R251+R253</f>
        <v>#REF!</v>
      </c>
    </row>
    <row r="236" s="2" customFormat="1" spans="1:18">
      <c r="A236" s="210"/>
      <c r="B236" s="211"/>
      <c r="C236" s="211"/>
      <c r="D236" s="211"/>
      <c r="E236" s="211"/>
      <c r="F236" s="212"/>
      <c r="G236" s="74" t="s">
        <v>21</v>
      </c>
      <c r="H236" s="50">
        <f>H238+H240+H242+H244+H246+H248+H250+H252+H254+H256+H258+H260+H262</f>
        <v>119718943</v>
      </c>
      <c r="I236" s="50">
        <f t="shared" ref="I236:P236" si="146">I238+I240+I242+I244+I246+I248+I250+I252+I254+I256+I258+I260+I262</f>
        <v>47556655</v>
      </c>
      <c r="J236" s="50">
        <f t="shared" si="146"/>
        <v>12478000</v>
      </c>
      <c r="K236" s="50">
        <f t="shared" si="146"/>
        <v>12478000</v>
      </c>
      <c r="L236" s="50">
        <f t="shared" si="146"/>
        <v>6900000</v>
      </c>
      <c r="M236" s="50">
        <f t="shared" si="146"/>
        <v>0</v>
      </c>
      <c r="N236" s="50">
        <f t="shared" si="146"/>
        <v>5578000</v>
      </c>
      <c r="O236" s="50">
        <f t="shared" si="146"/>
        <v>0</v>
      </c>
      <c r="P236" s="50">
        <f t="shared" si="146"/>
        <v>0</v>
      </c>
      <c r="Q236" s="50">
        <f t="shared" ref="Q236:R236" si="147">Q238+Q240+Q242+Q244+Q248+Q250+Q252+Q254</f>
        <v>0</v>
      </c>
      <c r="R236" s="50">
        <f t="shared" si="147"/>
        <v>12222500</v>
      </c>
    </row>
    <row r="237" s="2" customFormat="1" ht="22.5" customHeight="1" spans="1:18">
      <c r="A237" s="237">
        <f>A231+1</f>
        <v>91</v>
      </c>
      <c r="B237" s="220" t="s">
        <v>174</v>
      </c>
      <c r="C237" s="238" t="s">
        <v>175</v>
      </c>
      <c r="D237" s="238" t="s">
        <v>176</v>
      </c>
      <c r="E237" s="160" t="s">
        <v>177</v>
      </c>
      <c r="F237" s="222" t="s">
        <v>41</v>
      </c>
      <c r="G237" s="223" t="s">
        <v>12</v>
      </c>
      <c r="H237" s="198">
        <v>7913940</v>
      </c>
      <c r="I237" s="198">
        <v>5063564</v>
      </c>
      <c r="J237" s="198">
        <f t="shared" ref="J237:J240" si="148">K237+P237</f>
        <v>71000</v>
      </c>
      <c r="K237" s="198">
        <f t="shared" ref="K237:K240" si="149">L237+N237+O237</f>
        <v>71000</v>
      </c>
      <c r="L237" s="198">
        <v>0</v>
      </c>
      <c r="M237" s="198"/>
      <c r="N237" s="198">
        <v>71000</v>
      </c>
      <c r="O237" s="198">
        <v>0</v>
      </c>
      <c r="P237" s="198"/>
      <c r="Q237" s="198"/>
      <c r="R237" s="144">
        <f t="shared" si="133"/>
        <v>71000</v>
      </c>
    </row>
    <row r="238" s="2" customFormat="1" ht="17.25" customHeight="1" spans="1:18">
      <c r="A238" s="237"/>
      <c r="B238" s="220"/>
      <c r="C238" s="239"/>
      <c r="D238" s="239"/>
      <c r="E238" s="160"/>
      <c r="F238" s="222"/>
      <c r="G238" s="223" t="s">
        <v>21</v>
      </c>
      <c r="H238" s="198">
        <v>7913940</v>
      </c>
      <c r="I238" s="198">
        <v>5063564</v>
      </c>
      <c r="J238" s="198">
        <f t="shared" si="148"/>
        <v>71000</v>
      </c>
      <c r="K238" s="198">
        <f t="shared" si="149"/>
        <v>71000</v>
      </c>
      <c r="L238" s="198">
        <v>0</v>
      </c>
      <c r="M238" s="198"/>
      <c r="N238" s="198">
        <v>71000</v>
      </c>
      <c r="O238" s="198">
        <v>0</v>
      </c>
      <c r="P238" s="198"/>
      <c r="Q238" s="198"/>
      <c r="R238" s="144">
        <f t="shared" si="133"/>
        <v>71000</v>
      </c>
    </row>
    <row r="239" s="8" customFormat="1" customHeight="1" spans="1:18">
      <c r="A239" s="190">
        <f>A237+1</f>
        <v>92</v>
      </c>
      <c r="B239" s="240" t="s">
        <v>174</v>
      </c>
      <c r="C239" s="241" t="s">
        <v>178</v>
      </c>
      <c r="D239" s="241" t="s">
        <v>73</v>
      </c>
      <c r="E239" s="160" t="s">
        <v>179</v>
      </c>
      <c r="F239" s="152" t="s">
        <v>41</v>
      </c>
      <c r="G239" s="153" t="s">
        <v>12</v>
      </c>
      <c r="H239" s="199">
        <v>17256884</v>
      </c>
      <c r="I239" s="199">
        <v>0</v>
      </c>
      <c r="J239" s="199">
        <f t="shared" si="148"/>
        <v>100000</v>
      </c>
      <c r="K239" s="199">
        <f t="shared" si="149"/>
        <v>100000</v>
      </c>
      <c r="L239" s="199">
        <v>0</v>
      </c>
      <c r="M239" s="199"/>
      <c r="N239" s="199">
        <v>100000</v>
      </c>
      <c r="O239" s="199"/>
      <c r="P239" s="199"/>
      <c r="Q239" s="261"/>
      <c r="R239" s="231">
        <f t="shared" si="133"/>
        <v>100000</v>
      </c>
    </row>
    <row r="240" s="8" customFormat="1" spans="1:18">
      <c r="A240" s="190"/>
      <c r="B240" s="240"/>
      <c r="C240" s="242"/>
      <c r="D240" s="242"/>
      <c r="E240" s="160"/>
      <c r="F240" s="152"/>
      <c r="G240" s="153" t="s">
        <v>21</v>
      </c>
      <c r="H240" s="199">
        <v>17256884</v>
      </c>
      <c r="I240" s="199">
        <v>0</v>
      </c>
      <c r="J240" s="199">
        <f t="shared" si="148"/>
        <v>100000</v>
      </c>
      <c r="K240" s="199">
        <f t="shared" si="149"/>
        <v>100000</v>
      </c>
      <c r="L240" s="199">
        <v>0</v>
      </c>
      <c r="M240" s="199"/>
      <c r="N240" s="199">
        <v>100000</v>
      </c>
      <c r="O240" s="199"/>
      <c r="P240" s="199"/>
      <c r="Q240" s="261"/>
      <c r="R240" s="231">
        <f t="shared" si="133"/>
        <v>100000</v>
      </c>
    </row>
    <row r="241" s="2" customFormat="1" customHeight="1" spans="1:18">
      <c r="A241" s="190">
        <f t="shared" ref="A241" si="150">A239+1</f>
        <v>93</v>
      </c>
      <c r="B241" s="220" t="s">
        <v>174</v>
      </c>
      <c r="C241" s="115" t="s">
        <v>175</v>
      </c>
      <c r="D241" s="115" t="s">
        <v>176</v>
      </c>
      <c r="E241" s="243" t="s">
        <v>180</v>
      </c>
      <c r="F241" s="222" t="s">
        <v>41</v>
      </c>
      <c r="G241" s="223" t="s">
        <v>12</v>
      </c>
      <c r="H241" s="198">
        <v>20445104</v>
      </c>
      <c r="I241" s="198">
        <v>16452714</v>
      </c>
      <c r="J241" s="198">
        <f t="shared" ref="J241:J254" si="151">K241+P241</f>
        <v>2831500</v>
      </c>
      <c r="K241" s="198">
        <f t="shared" ref="K241:K254" si="152">L241+N241+O241</f>
        <v>2831500</v>
      </c>
      <c r="L241" s="198"/>
      <c r="M241" s="198"/>
      <c r="N241" s="198">
        <v>2831500</v>
      </c>
      <c r="O241" s="198"/>
      <c r="P241" s="198"/>
      <c r="Q241" s="198">
        <v>0</v>
      </c>
      <c r="R241" s="144">
        <f t="shared" ref="R241:R254" si="153">J241+Q241</f>
        <v>2831500</v>
      </c>
    </row>
    <row r="242" s="2" customFormat="1" spans="1:18">
      <c r="A242" s="190"/>
      <c r="B242" s="220"/>
      <c r="C242" s="118"/>
      <c r="D242" s="118"/>
      <c r="E242" s="243"/>
      <c r="F242" s="222"/>
      <c r="G242" s="223" t="s">
        <v>21</v>
      </c>
      <c r="H242" s="198">
        <v>20445104</v>
      </c>
      <c r="I242" s="198">
        <v>16452714</v>
      </c>
      <c r="J242" s="198">
        <f t="shared" si="151"/>
        <v>2831500</v>
      </c>
      <c r="K242" s="198">
        <f t="shared" si="152"/>
        <v>2831500</v>
      </c>
      <c r="L242" s="198"/>
      <c r="M242" s="198"/>
      <c r="N242" s="198">
        <v>2831500</v>
      </c>
      <c r="O242" s="198"/>
      <c r="P242" s="198"/>
      <c r="Q242" s="198">
        <v>0</v>
      </c>
      <c r="R242" s="144">
        <f t="shared" si="153"/>
        <v>2831500</v>
      </c>
    </row>
    <row r="243" s="2" customFormat="1" ht="24.75" customHeight="1" spans="1:18">
      <c r="A243" s="190">
        <f t="shared" ref="A243:A247" si="154">A241+1</f>
        <v>94</v>
      </c>
      <c r="B243" s="220" t="s">
        <v>174</v>
      </c>
      <c r="C243" s="115" t="s">
        <v>175</v>
      </c>
      <c r="D243" s="115" t="s">
        <v>181</v>
      </c>
      <c r="E243" s="228" t="s">
        <v>182</v>
      </c>
      <c r="F243" s="222" t="s">
        <v>41</v>
      </c>
      <c r="G243" s="223" t="s">
        <v>12</v>
      </c>
      <c r="H243" s="200">
        <v>2484399</v>
      </c>
      <c r="I243" s="198">
        <v>1144688</v>
      </c>
      <c r="J243" s="198">
        <f t="shared" si="151"/>
        <v>900000</v>
      </c>
      <c r="K243" s="198">
        <f t="shared" si="152"/>
        <v>900000</v>
      </c>
      <c r="L243" s="198">
        <v>0</v>
      </c>
      <c r="M243" s="198"/>
      <c r="N243" s="198">
        <v>900000</v>
      </c>
      <c r="O243" s="198">
        <v>0</v>
      </c>
      <c r="P243" s="198"/>
      <c r="Q243" s="198"/>
      <c r="R243" s="144">
        <f t="shared" si="153"/>
        <v>900000</v>
      </c>
    </row>
    <row r="244" s="2" customFormat="1" ht="27.95" customHeight="1" spans="1:18">
      <c r="A244" s="190"/>
      <c r="B244" s="220"/>
      <c r="C244" s="118"/>
      <c r="D244" s="118"/>
      <c r="E244" s="228"/>
      <c r="F244" s="222"/>
      <c r="G244" s="223" t="s">
        <v>21</v>
      </c>
      <c r="H244" s="200">
        <v>2484399</v>
      </c>
      <c r="I244" s="198">
        <v>1144688</v>
      </c>
      <c r="J244" s="198">
        <f t="shared" si="151"/>
        <v>900000</v>
      </c>
      <c r="K244" s="198">
        <f t="shared" si="152"/>
        <v>900000</v>
      </c>
      <c r="L244" s="198">
        <v>0</v>
      </c>
      <c r="M244" s="198"/>
      <c r="N244" s="198">
        <v>900000</v>
      </c>
      <c r="O244" s="198">
        <v>0</v>
      </c>
      <c r="P244" s="198"/>
      <c r="Q244" s="198"/>
      <c r="R244" s="144">
        <f t="shared" si="153"/>
        <v>900000</v>
      </c>
    </row>
    <row r="245" s="9" customFormat="1" ht="27.95" customHeight="1" spans="1:18">
      <c r="A245" s="190">
        <f t="shared" si="154"/>
        <v>95</v>
      </c>
      <c r="B245" s="244" t="s">
        <v>174</v>
      </c>
      <c r="C245" s="245" t="s">
        <v>175</v>
      </c>
      <c r="D245" s="245" t="s">
        <v>181</v>
      </c>
      <c r="E245" s="246" t="s">
        <v>183</v>
      </c>
      <c r="F245" s="247" t="s">
        <v>41</v>
      </c>
      <c r="G245" s="248" t="s">
        <v>12</v>
      </c>
      <c r="H245" s="249">
        <v>5685087</v>
      </c>
      <c r="I245" s="249">
        <v>0</v>
      </c>
      <c r="J245" s="249">
        <f t="shared" si="151"/>
        <v>8500</v>
      </c>
      <c r="K245" s="198">
        <f t="shared" si="152"/>
        <v>8500</v>
      </c>
      <c r="L245" s="249"/>
      <c r="M245" s="249"/>
      <c r="N245" s="249">
        <v>8500</v>
      </c>
      <c r="O245" s="249">
        <v>0</v>
      </c>
      <c r="P245" s="249"/>
      <c r="Q245" s="262"/>
      <c r="R245" s="263">
        <f t="shared" si="153"/>
        <v>8500</v>
      </c>
    </row>
    <row r="246" s="9" customFormat="1" ht="27.95" customHeight="1" spans="1:18">
      <c r="A246" s="190"/>
      <c r="B246" s="244"/>
      <c r="C246" s="250"/>
      <c r="D246" s="250"/>
      <c r="E246" s="246"/>
      <c r="F246" s="247"/>
      <c r="G246" s="248" t="s">
        <v>21</v>
      </c>
      <c r="H246" s="249">
        <v>5685087</v>
      </c>
      <c r="I246" s="249">
        <v>0</v>
      </c>
      <c r="J246" s="249">
        <f t="shared" si="151"/>
        <v>8500</v>
      </c>
      <c r="K246" s="198">
        <f t="shared" si="152"/>
        <v>8500</v>
      </c>
      <c r="L246" s="249"/>
      <c r="M246" s="249"/>
      <c r="N246" s="249">
        <v>8500</v>
      </c>
      <c r="O246" s="249">
        <v>0</v>
      </c>
      <c r="P246" s="249"/>
      <c r="Q246" s="262"/>
      <c r="R246" s="263">
        <f t="shared" si="153"/>
        <v>8500</v>
      </c>
    </row>
    <row r="247" s="5" customFormat="1" customHeight="1" spans="1:18">
      <c r="A247" s="190">
        <f t="shared" si="154"/>
        <v>96</v>
      </c>
      <c r="B247" s="251" t="s">
        <v>174</v>
      </c>
      <c r="C247" s="150" t="s">
        <v>175</v>
      </c>
      <c r="D247" s="150" t="s">
        <v>39</v>
      </c>
      <c r="E247" s="252" t="s">
        <v>184</v>
      </c>
      <c r="F247" s="253" t="s">
        <v>41</v>
      </c>
      <c r="G247" s="153" t="s">
        <v>12</v>
      </c>
      <c r="H247" s="201">
        <v>13102694</v>
      </c>
      <c r="I247" s="199">
        <v>0</v>
      </c>
      <c r="J247" s="199">
        <f t="shared" si="151"/>
        <v>10000</v>
      </c>
      <c r="K247" s="199">
        <f t="shared" si="152"/>
        <v>10000</v>
      </c>
      <c r="L247" s="199"/>
      <c r="M247" s="199"/>
      <c r="N247" s="199">
        <v>10000</v>
      </c>
      <c r="O247" s="199"/>
      <c r="P247" s="199"/>
      <c r="Q247" s="199"/>
      <c r="R247" s="202">
        <f t="shared" si="153"/>
        <v>10000</v>
      </c>
    </row>
    <row r="248" s="5" customFormat="1" spans="1:18">
      <c r="A248" s="190"/>
      <c r="B248" s="254"/>
      <c r="C248" s="156"/>
      <c r="D248" s="156"/>
      <c r="E248" s="255"/>
      <c r="F248" s="256"/>
      <c r="G248" s="153" t="s">
        <v>21</v>
      </c>
      <c r="H248" s="201">
        <v>13102694</v>
      </c>
      <c r="I248" s="199">
        <v>0</v>
      </c>
      <c r="J248" s="199">
        <f t="shared" si="151"/>
        <v>10000</v>
      </c>
      <c r="K248" s="199">
        <f t="shared" si="152"/>
        <v>10000</v>
      </c>
      <c r="L248" s="199"/>
      <c r="M248" s="199"/>
      <c r="N248" s="199">
        <v>10000</v>
      </c>
      <c r="O248" s="199"/>
      <c r="P248" s="199"/>
      <c r="Q248" s="199"/>
      <c r="R248" s="202">
        <f t="shared" si="153"/>
        <v>10000</v>
      </c>
    </row>
    <row r="249" s="2" customFormat="1" ht="23.25" customHeight="1" spans="1:18">
      <c r="A249" s="190">
        <f t="shared" ref="A249" si="155">A247+1</f>
        <v>97</v>
      </c>
      <c r="B249" s="220" t="s">
        <v>174</v>
      </c>
      <c r="C249" s="115" t="s">
        <v>185</v>
      </c>
      <c r="D249" s="115" t="s">
        <v>186</v>
      </c>
      <c r="E249" s="228" t="s">
        <v>187</v>
      </c>
      <c r="F249" s="222" t="s">
        <v>41</v>
      </c>
      <c r="G249" s="223" t="s">
        <v>12</v>
      </c>
      <c r="H249" s="200">
        <v>17911496</v>
      </c>
      <c r="I249" s="199">
        <v>614821</v>
      </c>
      <c r="J249" s="199">
        <f t="shared" si="151"/>
        <v>7900000</v>
      </c>
      <c r="K249" s="198">
        <f t="shared" si="152"/>
        <v>7900000</v>
      </c>
      <c r="L249" s="198">
        <v>6900000</v>
      </c>
      <c r="M249" s="198"/>
      <c r="N249" s="198">
        <v>1000000</v>
      </c>
      <c r="O249" s="198"/>
      <c r="P249" s="198"/>
      <c r="Q249" s="198">
        <v>0</v>
      </c>
      <c r="R249" s="144">
        <f t="shared" si="153"/>
        <v>7900000</v>
      </c>
    </row>
    <row r="250" s="2" customFormat="1" spans="1:18">
      <c r="A250" s="190"/>
      <c r="B250" s="220"/>
      <c r="C250" s="118"/>
      <c r="D250" s="118"/>
      <c r="E250" s="228"/>
      <c r="F250" s="222"/>
      <c r="G250" s="223" t="s">
        <v>21</v>
      </c>
      <c r="H250" s="200">
        <v>17911496</v>
      </c>
      <c r="I250" s="199">
        <v>614821</v>
      </c>
      <c r="J250" s="199">
        <f t="shared" si="151"/>
        <v>7900000</v>
      </c>
      <c r="K250" s="198">
        <f t="shared" si="152"/>
        <v>7900000</v>
      </c>
      <c r="L250" s="198">
        <v>6900000</v>
      </c>
      <c r="M250" s="198"/>
      <c r="N250" s="198">
        <v>1000000</v>
      </c>
      <c r="O250" s="198"/>
      <c r="P250" s="198"/>
      <c r="Q250" s="198">
        <v>0</v>
      </c>
      <c r="R250" s="144">
        <f t="shared" si="153"/>
        <v>7900000</v>
      </c>
    </row>
    <row r="251" s="2" customFormat="1" spans="1:18">
      <c r="A251" s="190">
        <f t="shared" ref="A251:A261" si="156">A249+1</f>
        <v>98</v>
      </c>
      <c r="B251" s="114" t="s">
        <v>174</v>
      </c>
      <c r="C251" s="115" t="s">
        <v>185</v>
      </c>
      <c r="D251" s="257" t="s">
        <v>39</v>
      </c>
      <c r="E251" s="258" t="s">
        <v>188</v>
      </c>
      <c r="F251" s="222" t="s">
        <v>41</v>
      </c>
      <c r="G251" s="223" t="s">
        <v>12</v>
      </c>
      <c r="H251" s="259">
        <v>990500</v>
      </c>
      <c r="I251" s="198">
        <v>590305</v>
      </c>
      <c r="J251" s="198">
        <f t="shared" si="151"/>
        <v>400000</v>
      </c>
      <c r="K251" s="198">
        <f t="shared" si="152"/>
        <v>400000</v>
      </c>
      <c r="L251" s="198"/>
      <c r="M251" s="198"/>
      <c r="N251" s="198">
        <v>400000</v>
      </c>
      <c r="O251" s="198"/>
      <c r="P251" s="198"/>
      <c r="Q251" s="198"/>
      <c r="R251" s="144">
        <f t="shared" si="153"/>
        <v>400000</v>
      </c>
    </row>
    <row r="252" s="2" customFormat="1" spans="1:18">
      <c r="A252" s="190"/>
      <c r="B252" s="117"/>
      <c r="C252" s="118"/>
      <c r="D252" s="257"/>
      <c r="E252" s="260"/>
      <c r="F252" s="222"/>
      <c r="G252" s="223" t="s">
        <v>21</v>
      </c>
      <c r="H252" s="259">
        <v>990500</v>
      </c>
      <c r="I252" s="198">
        <v>590305</v>
      </c>
      <c r="J252" s="198">
        <f t="shared" si="151"/>
        <v>400000</v>
      </c>
      <c r="K252" s="198">
        <f t="shared" si="152"/>
        <v>400000</v>
      </c>
      <c r="L252" s="198"/>
      <c r="M252" s="198"/>
      <c r="N252" s="198">
        <v>400000</v>
      </c>
      <c r="O252" s="198"/>
      <c r="P252" s="198"/>
      <c r="Q252" s="198"/>
      <c r="R252" s="144">
        <f t="shared" si="153"/>
        <v>400000</v>
      </c>
    </row>
    <row r="253" s="2" customFormat="1" customHeight="1" spans="1:18">
      <c r="A253" s="190">
        <f t="shared" si="156"/>
        <v>99</v>
      </c>
      <c r="B253" s="220" t="s">
        <v>174</v>
      </c>
      <c r="C253" s="115" t="s">
        <v>175</v>
      </c>
      <c r="D253" s="115" t="s">
        <v>39</v>
      </c>
      <c r="E253" s="228" t="s">
        <v>189</v>
      </c>
      <c r="F253" s="222" t="s">
        <v>41</v>
      </c>
      <c r="G253" s="223" t="s">
        <v>12</v>
      </c>
      <c r="H253" s="259">
        <v>214101</v>
      </c>
      <c r="I253" s="198">
        <v>204100</v>
      </c>
      <c r="J253" s="198">
        <f t="shared" si="151"/>
        <v>10000</v>
      </c>
      <c r="K253" s="198">
        <f t="shared" si="152"/>
        <v>10000</v>
      </c>
      <c r="L253" s="198">
        <v>0</v>
      </c>
      <c r="M253" s="198"/>
      <c r="N253" s="198">
        <v>10000</v>
      </c>
      <c r="O253" s="198"/>
      <c r="P253" s="198"/>
      <c r="Q253" s="198"/>
      <c r="R253" s="144">
        <f t="shared" si="153"/>
        <v>10000</v>
      </c>
    </row>
    <row r="254" s="2" customFormat="1" spans="1:18">
      <c r="A254" s="190"/>
      <c r="B254" s="220"/>
      <c r="C254" s="118"/>
      <c r="D254" s="118"/>
      <c r="E254" s="228"/>
      <c r="F254" s="222"/>
      <c r="G254" s="223" t="s">
        <v>21</v>
      </c>
      <c r="H254" s="259">
        <v>214101</v>
      </c>
      <c r="I254" s="198">
        <v>204100</v>
      </c>
      <c r="J254" s="198">
        <f t="shared" si="151"/>
        <v>10000</v>
      </c>
      <c r="K254" s="198">
        <f t="shared" si="152"/>
        <v>10000</v>
      </c>
      <c r="L254" s="198">
        <v>0</v>
      </c>
      <c r="M254" s="198"/>
      <c r="N254" s="198">
        <v>10000</v>
      </c>
      <c r="O254" s="198"/>
      <c r="P254" s="198"/>
      <c r="Q254" s="198"/>
      <c r="R254" s="144">
        <f t="shared" si="153"/>
        <v>10000</v>
      </c>
    </row>
    <row r="255" s="2" customFormat="1" customHeight="1" spans="1:18">
      <c r="A255" s="190">
        <f t="shared" si="156"/>
        <v>100</v>
      </c>
      <c r="B255" s="220" t="s">
        <v>174</v>
      </c>
      <c r="C255" s="115" t="s">
        <v>175</v>
      </c>
      <c r="D255" s="115" t="s">
        <v>39</v>
      </c>
      <c r="E255" s="228" t="s">
        <v>190</v>
      </c>
      <c r="F255" s="222" t="s">
        <v>41</v>
      </c>
      <c r="G255" s="223" t="s">
        <v>12</v>
      </c>
      <c r="H255" s="259">
        <v>13508341</v>
      </c>
      <c r="I255" s="198">
        <v>11221977</v>
      </c>
      <c r="J255" s="198">
        <f t="shared" ref="J255:J262" si="157">K255+P255</f>
        <v>2000</v>
      </c>
      <c r="K255" s="198">
        <f t="shared" ref="K255:K262" si="158">L255+N255+O255</f>
        <v>2000</v>
      </c>
      <c r="L255" s="198">
        <v>0</v>
      </c>
      <c r="M255" s="198"/>
      <c r="N255" s="198">
        <v>2000</v>
      </c>
      <c r="O255" s="198"/>
      <c r="P255" s="198"/>
      <c r="Q255" s="198"/>
      <c r="R255" s="144">
        <f t="shared" ref="R255:R256" si="159">J255+Q255</f>
        <v>2000</v>
      </c>
    </row>
    <row r="256" s="2" customFormat="1" ht="24.95" customHeight="1" spans="1:18">
      <c r="A256" s="190"/>
      <c r="B256" s="220"/>
      <c r="C256" s="118"/>
      <c r="D256" s="118"/>
      <c r="E256" s="228"/>
      <c r="F256" s="222"/>
      <c r="G256" s="223" t="s">
        <v>21</v>
      </c>
      <c r="H256" s="259">
        <v>13508341</v>
      </c>
      <c r="I256" s="198">
        <v>11221977</v>
      </c>
      <c r="J256" s="198">
        <f t="shared" si="157"/>
        <v>2000</v>
      </c>
      <c r="K256" s="198">
        <f t="shared" si="158"/>
        <v>2000</v>
      </c>
      <c r="L256" s="198">
        <v>0</v>
      </c>
      <c r="M256" s="198"/>
      <c r="N256" s="198">
        <v>2000</v>
      </c>
      <c r="O256" s="198"/>
      <c r="P256" s="198"/>
      <c r="Q256" s="198"/>
      <c r="R256" s="144">
        <f t="shared" si="159"/>
        <v>2000</v>
      </c>
    </row>
    <row r="257" s="2" customFormat="1" ht="17.1" customHeight="1" spans="1:18">
      <c r="A257" s="190">
        <f t="shared" si="156"/>
        <v>101</v>
      </c>
      <c r="B257" s="237">
        <v>70.02</v>
      </c>
      <c r="C257" s="257" t="s">
        <v>175</v>
      </c>
      <c r="D257" s="257" t="s">
        <v>39</v>
      </c>
      <c r="E257" s="116" t="s">
        <v>191</v>
      </c>
      <c r="F257" s="222" t="s">
        <v>41</v>
      </c>
      <c r="G257" s="223" t="s">
        <v>12</v>
      </c>
      <c r="H257" s="200">
        <v>666415</v>
      </c>
      <c r="I257" s="198">
        <v>406642</v>
      </c>
      <c r="J257" s="198">
        <f t="shared" si="157"/>
        <v>230000</v>
      </c>
      <c r="K257" s="198">
        <f t="shared" si="158"/>
        <v>230000</v>
      </c>
      <c r="L257" s="198"/>
      <c r="M257" s="198"/>
      <c r="N257" s="198">
        <v>230000</v>
      </c>
      <c r="O257" s="198"/>
      <c r="P257" s="198"/>
      <c r="Q257" s="198"/>
      <c r="R257" s="144"/>
    </row>
    <row r="258" s="2" customFormat="1" spans="1:18">
      <c r="A258" s="190"/>
      <c r="B258" s="237"/>
      <c r="C258" s="257"/>
      <c r="D258" s="257"/>
      <c r="E258" s="119"/>
      <c r="F258" s="222"/>
      <c r="G258" s="223" t="s">
        <v>21</v>
      </c>
      <c r="H258" s="200">
        <v>666415</v>
      </c>
      <c r="I258" s="198">
        <v>406642</v>
      </c>
      <c r="J258" s="198">
        <f t="shared" si="157"/>
        <v>230000</v>
      </c>
      <c r="K258" s="198">
        <f t="shared" si="158"/>
        <v>230000</v>
      </c>
      <c r="L258" s="198"/>
      <c r="M258" s="198"/>
      <c r="N258" s="198">
        <v>230000</v>
      </c>
      <c r="O258" s="198"/>
      <c r="P258" s="198"/>
      <c r="Q258" s="198"/>
      <c r="R258" s="144"/>
    </row>
    <row r="259" s="2" customFormat="1" spans="1:18">
      <c r="A259" s="190">
        <f t="shared" si="156"/>
        <v>102</v>
      </c>
      <c r="B259" s="264">
        <v>70.02</v>
      </c>
      <c r="C259" s="257" t="s">
        <v>175</v>
      </c>
      <c r="D259" s="257" t="s">
        <v>39</v>
      </c>
      <c r="E259" s="116" t="s">
        <v>192</v>
      </c>
      <c r="F259" s="222" t="s">
        <v>41</v>
      </c>
      <c r="G259" s="223" t="s">
        <v>12</v>
      </c>
      <c r="H259" s="200">
        <v>19534982</v>
      </c>
      <c r="I259" s="198">
        <v>11857844</v>
      </c>
      <c r="J259" s="198">
        <f t="shared" si="157"/>
        <v>10000</v>
      </c>
      <c r="K259" s="198">
        <f t="shared" si="158"/>
        <v>10000</v>
      </c>
      <c r="L259" s="198"/>
      <c r="M259" s="198"/>
      <c r="N259" s="198">
        <v>10000</v>
      </c>
      <c r="O259" s="198"/>
      <c r="P259" s="198"/>
      <c r="Q259" s="198"/>
      <c r="R259" s="144"/>
    </row>
    <row r="260" s="2" customFormat="1" spans="1:18">
      <c r="A260" s="190"/>
      <c r="B260" s="265"/>
      <c r="C260" s="257"/>
      <c r="D260" s="257"/>
      <c r="E260" s="119"/>
      <c r="F260" s="222"/>
      <c r="G260" s="223" t="s">
        <v>21</v>
      </c>
      <c r="H260" s="200">
        <v>19534982</v>
      </c>
      <c r="I260" s="198">
        <v>11857844</v>
      </c>
      <c r="J260" s="198">
        <f t="shared" si="157"/>
        <v>10000</v>
      </c>
      <c r="K260" s="198">
        <f t="shared" si="158"/>
        <v>10000</v>
      </c>
      <c r="L260" s="198"/>
      <c r="M260" s="198"/>
      <c r="N260" s="198">
        <v>10000</v>
      </c>
      <c r="O260" s="198"/>
      <c r="P260" s="198"/>
      <c r="Q260" s="198"/>
      <c r="R260" s="144"/>
    </row>
    <row r="261" s="2" customFormat="1" spans="1:18">
      <c r="A261" s="190">
        <f t="shared" si="156"/>
        <v>103</v>
      </c>
      <c r="B261" s="237">
        <v>70.02</v>
      </c>
      <c r="C261" s="257" t="s">
        <v>185</v>
      </c>
      <c r="D261" s="266" t="s">
        <v>39</v>
      </c>
      <c r="E261" s="267" t="s">
        <v>193</v>
      </c>
      <c r="F261" s="222" t="s">
        <v>41</v>
      </c>
      <c r="G261" s="248" t="s">
        <v>12</v>
      </c>
      <c r="H261" s="200">
        <f>J261</f>
        <v>5000</v>
      </c>
      <c r="I261" s="198"/>
      <c r="J261" s="198">
        <f t="shared" si="157"/>
        <v>5000</v>
      </c>
      <c r="K261" s="198">
        <f t="shared" si="158"/>
        <v>5000</v>
      </c>
      <c r="L261" s="198"/>
      <c r="M261" s="198"/>
      <c r="N261" s="198">
        <v>5000</v>
      </c>
      <c r="O261" s="198"/>
      <c r="P261" s="198"/>
      <c r="Q261" s="198"/>
      <c r="R261" s="144"/>
    </row>
    <row r="262" s="2" customFormat="1" spans="1:18">
      <c r="A262" s="190"/>
      <c r="B262" s="237"/>
      <c r="C262" s="257"/>
      <c r="D262" s="257"/>
      <c r="E262" s="119"/>
      <c r="F262" s="222"/>
      <c r="G262" s="248" t="s">
        <v>21</v>
      </c>
      <c r="H262" s="200">
        <f>J262</f>
        <v>5000</v>
      </c>
      <c r="I262" s="198"/>
      <c r="J262" s="198">
        <f t="shared" si="157"/>
        <v>5000</v>
      </c>
      <c r="K262" s="198">
        <f t="shared" si="158"/>
        <v>5000</v>
      </c>
      <c r="L262" s="198"/>
      <c r="M262" s="198"/>
      <c r="N262" s="198">
        <v>5000</v>
      </c>
      <c r="O262" s="198"/>
      <c r="P262" s="198"/>
      <c r="Q262" s="198"/>
      <c r="R262" s="144"/>
    </row>
    <row r="263" s="2" customFormat="1" customHeight="1" spans="1:18">
      <c r="A263" s="90" t="s">
        <v>36</v>
      </c>
      <c r="B263" s="91"/>
      <c r="C263" s="91"/>
      <c r="D263" s="91"/>
      <c r="E263" s="91"/>
      <c r="F263" s="92"/>
      <c r="G263" s="74" t="s">
        <v>12</v>
      </c>
      <c r="H263" s="50">
        <f>H265+H267</f>
        <v>1778041</v>
      </c>
      <c r="I263" s="50">
        <f>I265+I267</f>
        <v>303489</v>
      </c>
      <c r="J263" s="50">
        <f t="shared" ref="J263:R263" si="160">J265+J267</f>
        <v>1534000</v>
      </c>
      <c r="K263" s="50">
        <f t="shared" si="160"/>
        <v>1534000</v>
      </c>
      <c r="L263" s="50">
        <f t="shared" si="160"/>
        <v>0</v>
      </c>
      <c r="M263" s="50">
        <f t="shared" si="160"/>
        <v>0</v>
      </c>
      <c r="N263" s="50">
        <f t="shared" si="160"/>
        <v>1534000</v>
      </c>
      <c r="O263" s="50">
        <f t="shared" si="160"/>
        <v>0</v>
      </c>
      <c r="P263" s="50">
        <f t="shared" si="160"/>
        <v>0</v>
      </c>
      <c r="Q263" s="50">
        <f t="shared" si="160"/>
        <v>0</v>
      </c>
      <c r="R263" s="50">
        <f t="shared" si="160"/>
        <v>1534000</v>
      </c>
    </row>
    <row r="264" s="2" customFormat="1" spans="1:18">
      <c r="A264" s="93"/>
      <c r="B264" s="94"/>
      <c r="C264" s="94"/>
      <c r="D264" s="94"/>
      <c r="E264" s="94"/>
      <c r="F264" s="95"/>
      <c r="G264" s="74" t="s">
        <v>21</v>
      </c>
      <c r="H264" s="50">
        <f>H266+H268</f>
        <v>1778041</v>
      </c>
      <c r="I264" s="50">
        <f>I266+I268</f>
        <v>303489</v>
      </c>
      <c r="J264" s="50">
        <f t="shared" ref="J264:R264" si="161">J266+J268</f>
        <v>1534000</v>
      </c>
      <c r="K264" s="50">
        <f t="shared" si="161"/>
        <v>1534000</v>
      </c>
      <c r="L264" s="50">
        <f t="shared" si="161"/>
        <v>0</v>
      </c>
      <c r="M264" s="50">
        <f t="shared" si="161"/>
        <v>0</v>
      </c>
      <c r="N264" s="50">
        <f t="shared" si="161"/>
        <v>1534000</v>
      </c>
      <c r="O264" s="50">
        <f t="shared" si="161"/>
        <v>0</v>
      </c>
      <c r="P264" s="50">
        <f t="shared" si="161"/>
        <v>0</v>
      </c>
      <c r="Q264" s="50">
        <f t="shared" si="161"/>
        <v>0</v>
      </c>
      <c r="R264" s="50">
        <f t="shared" si="161"/>
        <v>1534000</v>
      </c>
    </row>
    <row r="265" s="3" customFormat="1" customHeight="1" spans="1:18">
      <c r="A265" s="237">
        <f>A261+1</f>
        <v>104</v>
      </c>
      <c r="B265" s="220" t="s">
        <v>174</v>
      </c>
      <c r="C265" s="115" t="s">
        <v>178</v>
      </c>
      <c r="D265" s="115" t="s">
        <v>39</v>
      </c>
      <c r="E265" s="228" t="s">
        <v>194</v>
      </c>
      <c r="F265" s="222" t="s">
        <v>41</v>
      </c>
      <c r="G265" s="223" t="s">
        <v>12</v>
      </c>
      <c r="H265" s="198">
        <v>1082041</v>
      </c>
      <c r="I265" s="198">
        <v>142318</v>
      </c>
      <c r="J265" s="198">
        <f>K265+P265</f>
        <v>1000000</v>
      </c>
      <c r="K265" s="198">
        <f t="shared" ref="K265:K268" si="162">L265+N265+O265</f>
        <v>1000000</v>
      </c>
      <c r="L265" s="198">
        <v>0</v>
      </c>
      <c r="M265" s="198"/>
      <c r="N265" s="198">
        <v>1000000</v>
      </c>
      <c r="O265" s="198"/>
      <c r="P265" s="198"/>
      <c r="Q265" s="198"/>
      <c r="R265" s="144">
        <f t="shared" ref="R265:R282" si="163">J265+Q265</f>
        <v>1000000</v>
      </c>
    </row>
    <row r="266" s="3" customFormat="1" spans="1:18">
      <c r="A266" s="237"/>
      <c r="B266" s="220"/>
      <c r="C266" s="118"/>
      <c r="D266" s="118"/>
      <c r="E266" s="228"/>
      <c r="F266" s="222"/>
      <c r="G266" s="223" t="s">
        <v>21</v>
      </c>
      <c r="H266" s="198">
        <v>1082041</v>
      </c>
      <c r="I266" s="198">
        <v>142318</v>
      </c>
      <c r="J266" s="198">
        <f t="shared" ref="J266:J268" si="164">K266+P266</f>
        <v>1000000</v>
      </c>
      <c r="K266" s="198">
        <f t="shared" si="162"/>
        <v>1000000</v>
      </c>
      <c r="L266" s="198">
        <v>0</v>
      </c>
      <c r="M266" s="198"/>
      <c r="N266" s="198">
        <v>1000000</v>
      </c>
      <c r="O266" s="198"/>
      <c r="P266" s="198"/>
      <c r="Q266" s="198"/>
      <c r="R266" s="144">
        <f t="shared" si="163"/>
        <v>1000000</v>
      </c>
    </row>
    <row r="267" s="2" customFormat="1" customHeight="1" spans="1:18">
      <c r="A267" s="237">
        <f>A265+1</f>
        <v>105</v>
      </c>
      <c r="B267" s="220" t="s">
        <v>174</v>
      </c>
      <c r="C267" s="238" t="s">
        <v>185</v>
      </c>
      <c r="D267" s="238" t="s">
        <v>39</v>
      </c>
      <c r="E267" s="246" t="s">
        <v>195</v>
      </c>
      <c r="F267" s="222" t="s">
        <v>41</v>
      </c>
      <c r="G267" s="223" t="s">
        <v>12</v>
      </c>
      <c r="H267" s="198">
        <v>696000</v>
      </c>
      <c r="I267" s="198">
        <v>161171</v>
      </c>
      <c r="J267" s="198">
        <f t="shared" si="164"/>
        <v>534000</v>
      </c>
      <c r="K267" s="198">
        <f t="shared" si="162"/>
        <v>534000</v>
      </c>
      <c r="L267" s="198">
        <v>0</v>
      </c>
      <c r="M267" s="198"/>
      <c r="N267" s="198">
        <v>534000</v>
      </c>
      <c r="O267" s="198"/>
      <c r="P267" s="198"/>
      <c r="Q267" s="198"/>
      <c r="R267" s="144">
        <f t="shared" si="163"/>
        <v>534000</v>
      </c>
    </row>
    <row r="268" s="2" customFormat="1" spans="1:18">
      <c r="A268" s="237"/>
      <c r="B268" s="220"/>
      <c r="C268" s="239"/>
      <c r="D268" s="239"/>
      <c r="E268" s="228"/>
      <c r="F268" s="222"/>
      <c r="G268" s="223" t="s">
        <v>21</v>
      </c>
      <c r="H268" s="198">
        <v>696000</v>
      </c>
      <c r="I268" s="198">
        <v>161171</v>
      </c>
      <c r="J268" s="198">
        <f t="shared" si="164"/>
        <v>534000</v>
      </c>
      <c r="K268" s="198">
        <f t="shared" si="162"/>
        <v>534000</v>
      </c>
      <c r="L268" s="198">
        <v>0</v>
      </c>
      <c r="M268" s="198"/>
      <c r="N268" s="198">
        <v>534000</v>
      </c>
      <c r="O268" s="198"/>
      <c r="P268" s="198"/>
      <c r="Q268" s="198"/>
      <c r="R268" s="144">
        <f t="shared" si="163"/>
        <v>534000</v>
      </c>
    </row>
    <row r="269" s="2" customFormat="1" customHeight="1" spans="1:18">
      <c r="A269" s="207" t="s">
        <v>42</v>
      </c>
      <c r="B269" s="208"/>
      <c r="C269" s="208"/>
      <c r="D269" s="208"/>
      <c r="E269" s="208"/>
      <c r="F269" s="209"/>
      <c r="G269" s="74" t="s">
        <v>12</v>
      </c>
      <c r="H269" s="71">
        <f>H271+H273+H275+H277+H279</f>
        <v>654000</v>
      </c>
      <c r="I269" s="71">
        <f t="shared" ref="I269:P269" si="165">I271+I273+I275+I277+I279</f>
        <v>0</v>
      </c>
      <c r="J269" s="71">
        <f t="shared" si="165"/>
        <v>654000</v>
      </c>
      <c r="K269" s="71">
        <f t="shared" si="165"/>
        <v>654000</v>
      </c>
      <c r="L269" s="71">
        <f t="shared" si="165"/>
        <v>0</v>
      </c>
      <c r="M269" s="71">
        <f t="shared" si="165"/>
        <v>0</v>
      </c>
      <c r="N269" s="71">
        <f t="shared" si="165"/>
        <v>654000</v>
      </c>
      <c r="O269" s="71">
        <f t="shared" si="165"/>
        <v>0</v>
      </c>
      <c r="P269" s="71">
        <f t="shared" si="165"/>
        <v>0</v>
      </c>
      <c r="Q269" s="71" t="e">
        <f>Q271+#REF!+#REF!+Q277+#REF!</f>
        <v>#REF!</v>
      </c>
      <c r="R269" s="71" t="e">
        <f>R271+#REF!+#REF!+R277+#REF!</f>
        <v>#REF!</v>
      </c>
    </row>
    <row r="270" s="2" customFormat="1" spans="1:18">
      <c r="A270" s="210"/>
      <c r="B270" s="211"/>
      <c r="C270" s="211"/>
      <c r="D270" s="211"/>
      <c r="E270" s="211"/>
      <c r="F270" s="212"/>
      <c r="G270" s="74" t="s">
        <v>21</v>
      </c>
      <c r="H270" s="71">
        <f>H272++H274+H276+H278+H280</f>
        <v>654000</v>
      </c>
      <c r="I270" s="71">
        <f t="shared" ref="I270:P270" si="166">I272++I274+I276+I278+I280</f>
        <v>0</v>
      </c>
      <c r="J270" s="71">
        <f t="shared" si="166"/>
        <v>654000</v>
      </c>
      <c r="K270" s="71">
        <f t="shared" si="166"/>
        <v>654000</v>
      </c>
      <c r="L270" s="71">
        <f t="shared" si="166"/>
        <v>0</v>
      </c>
      <c r="M270" s="71">
        <f t="shared" si="166"/>
        <v>0</v>
      </c>
      <c r="N270" s="71">
        <f t="shared" si="166"/>
        <v>654000</v>
      </c>
      <c r="O270" s="71">
        <f t="shared" si="166"/>
        <v>0</v>
      </c>
      <c r="P270" s="71">
        <f t="shared" si="166"/>
        <v>0</v>
      </c>
      <c r="Q270" s="71" t="e">
        <f>Q272+#REF!+#REF!+Q278+#REF!</f>
        <v>#REF!</v>
      </c>
      <c r="R270" s="71" t="e">
        <f>R272+#REF!+#REF!+R278+#REF!</f>
        <v>#REF!</v>
      </c>
    </row>
    <row r="271" s="2" customFormat="1" ht="24.75" customHeight="1" spans="1:18">
      <c r="A271" s="237">
        <f>A267+1</f>
        <v>106</v>
      </c>
      <c r="B271" s="220" t="s">
        <v>174</v>
      </c>
      <c r="C271" s="115" t="s">
        <v>185</v>
      </c>
      <c r="D271" s="115" t="s">
        <v>39</v>
      </c>
      <c r="E271" s="228" t="s">
        <v>196</v>
      </c>
      <c r="F271" s="222" t="s">
        <v>41</v>
      </c>
      <c r="G271" s="223" t="s">
        <v>12</v>
      </c>
      <c r="H271" s="198">
        <f t="shared" ref="H271:H280" si="167">J271</f>
        <v>50000</v>
      </c>
      <c r="I271" s="198"/>
      <c r="J271" s="198">
        <f t="shared" ref="J271:J280" si="168">K271+P271</f>
        <v>50000</v>
      </c>
      <c r="K271" s="198">
        <f t="shared" ref="K271:K280" si="169">L271+N271+O271</f>
        <v>50000</v>
      </c>
      <c r="L271" s="198">
        <v>0</v>
      </c>
      <c r="M271" s="198"/>
      <c r="N271" s="198">
        <v>50000</v>
      </c>
      <c r="O271" s="198"/>
      <c r="P271" s="198"/>
      <c r="Q271" s="198"/>
      <c r="R271" s="144">
        <f t="shared" ref="R271:R278" si="170">J271+Q271</f>
        <v>50000</v>
      </c>
    </row>
    <row r="272" s="2" customFormat="1" ht="27.75" customHeight="1" spans="1:18">
      <c r="A272" s="237"/>
      <c r="B272" s="220"/>
      <c r="C272" s="118"/>
      <c r="D272" s="118"/>
      <c r="E272" s="228"/>
      <c r="F272" s="222"/>
      <c r="G272" s="223" t="s">
        <v>21</v>
      </c>
      <c r="H272" s="198">
        <f t="shared" si="167"/>
        <v>50000</v>
      </c>
      <c r="I272" s="198"/>
      <c r="J272" s="198">
        <f t="shared" si="168"/>
        <v>50000</v>
      </c>
      <c r="K272" s="198">
        <f t="shared" si="169"/>
        <v>50000</v>
      </c>
      <c r="L272" s="198">
        <v>0</v>
      </c>
      <c r="M272" s="198"/>
      <c r="N272" s="198">
        <v>50000</v>
      </c>
      <c r="O272" s="198"/>
      <c r="P272" s="198"/>
      <c r="Q272" s="198"/>
      <c r="R272" s="144">
        <f t="shared" si="170"/>
        <v>50000</v>
      </c>
    </row>
    <row r="273" s="2" customFormat="1" spans="1:18">
      <c r="A273" s="114">
        <f>A271+1</f>
        <v>107</v>
      </c>
      <c r="B273" s="114">
        <v>70.02</v>
      </c>
      <c r="C273" s="241" t="s">
        <v>175</v>
      </c>
      <c r="D273" s="115" t="s">
        <v>39</v>
      </c>
      <c r="E273" s="116" t="s">
        <v>197</v>
      </c>
      <c r="F273" s="222" t="s">
        <v>41</v>
      </c>
      <c r="G273" s="223" t="s">
        <v>12</v>
      </c>
      <c r="H273" s="198">
        <f t="shared" si="167"/>
        <v>250000</v>
      </c>
      <c r="I273" s="198"/>
      <c r="J273" s="198">
        <f t="shared" si="168"/>
        <v>250000</v>
      </c>
      <c r="K273" s="198">
        <f t="shared" si="169"/>
        <v>250000</v>
      </c>
      <c r="L273" s="198">
        <v>0</v>
      </c>
      <c r="M273" s="198"/>
      <c r="N273" s="198">
        <v>250000</v>
      </c>
      <c r="O273" s="198"/>
      <c r="P273" s="198"/>
      <c r="Q273" s="198"/>
      <c r="R273" s="144"/>
    </row>
    <row r="274" s="2" customFormat="1" spans="1:18">
      <c r="A274" s="117"/>
      <c r="B274" s="117"/>
      <c r="C274" s="242"/>
      <c r="D274" s="118"/>
      <c r="E274" s="119"/>
      <c r="F274" s="222"/>
      <c r="G274" s="223" t="s">
        <v>21</v>
      </c>
      <c r="H274" s="198">
        <f t="shared" si="167"/>
        <v>250000</v>
      </c>
      <c r="I274" s="198"/>
      <c r="J274" s="198">
        <f t="shared" si="168"/>
        <v>250000</v>
      </c>
      <c r="K274" s="198">
        <f t="shared" si="169"/>
        <v>250000</v>
      </c>
      <c r="L274" s="198">
        <v>0</v>
      </c>
      <c r="M274" s="198"/>
      <c r="N274" s="198">
        <v>250000</v>
      </c>
      <c r="O274" s="198"/>
      <c r="P274" s="198"/>
      <c r="Q274" s="198"/>
      <c r="R274" s="144"/>
    </row>
    <row r="275" s="2" customFormat="1" spans="1:18">
      <c r="A275" s="114">
        <f t="shared" ref="A275:A279" si="171">A273+1</f>
        <v>108</v>
      </c>
      <c r="B275" s="114">
        <v>70.02</v>
      </c>
      <c r="C275" s="241" t="s">
        <v>175</v>
      </c>
      <c r="D275" s="115" t="s">
        <v>39</v>
      </c>
      <c r="E275" s="116" t="s">
        <v>198</v>
      </c>
      <c r="F275" s="222" t="s">
        <v>41</v>
      </c>
      <c r="G275" s="223" t="s">
        <v>12</v>
      </c>
      <c r="H275" s="198">
        <f t="shared" si="167"/>
        <v>250000</v>
      </c>
      <c r="I275" s="198"/>
      <c r="J275" s="198">
        <f t="shared" si="168"/>
        <v>250000</v>
      </c>
      <c r="K275" s="198">
        <f t="shared" si="169"/>
        <v>250000</v>
      </c>
      <c r="L275" s="198">
        <v>0</v>
      </c>
      <c r="M275" s="198"/>
      <c r="N275" s="198">
        <v>250000</v>
      </c>
      <c r="O275" s="198"/>
      <c r="P275" s="198"/>
      <c r="Q275" s="198"/>
      <c r="R275" s="144"/>
    </row>
    <row r="276" s="2" customFormat="1" spans="1:18">
      <c r="A276" s="117"/>
      <c r="B276" s="117"/>
      <c r="C276" s="242"/>
      <c r="D276" s="118"/>
      <c r="E276" s="119"/>
      <c r="F276" s="222"/>
      <c r="G276" s="223" t="s">
        <v>21</v>
      </c>
      <c r="H276" s="198">
        <f t="shared" si="167"/>
        <v>250000</v>
      </c>
      <c r="I276" s="198"/>
      <c r="J276" s="198">
        <f t="shared" si="168"/>
        <v>250000</v>
      </c>
      <c r="K276" s="198">
        <f t="shared" si="169"/>
        <v>250000</v>
      </c>
      <c r="L276" s="198">
        <v>0</v>
      </c>
      <c r="M276" s="198"/>
      <c r="N276" s="198">
        <v>250000</v>
      </c>
      <c r="O276" s="198"/>
      <c r="P276" s="198"/>
      <c r="Q276" s="198"/>
      <c r="R276" s="144"/>
    </row>
    <row r="277" s="2" customFormat="1" ht="24.75" customHeight="1" spans="1:18">
      <c r="A277" s="114">
        <f t="shared" si="171"/>
        <v>109</v>
      </c>
      <c r="B277" s="220" t="s">
        <v>174</v>
      </c>
      <c r="C277" s="115" t="s">
        <v>185</v>
      </c>
      <c r="D277" s="115" t="s">
        <v>39</v>
      </c>
      <c r="E277" s="228" t="s">
        <v>199</v>
      </c>
      <c r="F277" s="222" t="s">
        <v>145</v>
      </c>
      <c r="G277" s="223" t="s">
        <v>12</v>
      </c>
      <c r="H277" s="198">
        <f t="shared" si="167"/>
        <v>4000</v>
      </c>
      <c r="I277" s="198"/>
      <c r="J277" s="198">
        <f t="shared" si="168"/>
        <v>4000</v>
      </c>
      <c r="K277" s="198">
        <f t="shared" si="169"/>
        <v>4000</v>
      </c>
      <c r="L277" s="198">
        <v>0</v>
      </c>
      <c r="M277" s="198"/>
      <c r="N277" s="198">
        <v>4000</v>
      </c>
      <c r="O277" s="198"/>
      <c r="P277" s="198"/>
      <c r="Q277" s="198"/>
      <c r="R277" s="144">
        <f t="shared" si="170"/>
        <v>4000</v>
      </c>
    </row>
    <row r="278" s="2" customFormat="1" ht="27.75" customHeight="1" spans="1:18">
      <c r="A278" s="117"/>
      <c r="B278" s="220"/>
      <c r="C278" s="118"/>
      <c r="D278" s="118"/>
      <c r="E278" s="228"/>
      <c r="F278" s="222"/>
      <c r="G278" s="223" t="s">
        <v>21</v>
      </c>
      <c r="H278" s="198">
        <f t="shared" si="167"/>
        <v>4000</v>
      </c>
      <c r="I278" s="198"/>
      <c r="J278" s="198">
        <f t="shared" si="168"/>
        <v>4000</v>
      </c>
      <c r="K278" s="198">
        <f t="shared" si="169"/>
        <v>4000</v>
      </c>
      <c r="L278" s="198">
        <v>0</v>
      </c>
      <c r="M278" s="198"/>
      <c r="N278" s="198">
        <v>4000</v>
      </c>
      <c r="O278" s="198"/>
      <c r="P278" s="198"/>
      <c r="Q278" s="198"/>
      <c r="R278" s="144">
        <f t="shared" si="170"/>
        <v>4000</v>
      </c>
    </row>
    <row r="279" s="2" customFormat="1" ht="27.75" customHeight="1" spans="1:18">
      <c r="A279" s="114">
        <f t="shared" si="171"/>
        <v>110</v>
      </c>
      <c r="B279" s="237">
        <v>70.02</v>
      </c>
      <c r="C279" s="257" t="s">
        <v>175</v>
      </c>
      <c r="D279" s="257" t="s">
        <v>39</v>
      </c>
      <c r="E279" s="116" t="s">
        <v>200</v>
      </c>
      <c r="F279" s="222" t="s">
        <v>41</v>
      </c>
      <c r="G279" s="268" t="s">
        <v>12</v>
      </c>
      <c r="H279" s="198">
        <f t="shared" si="167"/>
        <v>100000</v>
      </c>
      <c r="I279" s="296"/>
      <c r="J279" s="198">
        <f t="shared" si="168"/>
        <v>100000</v>
      </c>
      <c r="K279" s="198">
        <f t="shared" si="169"/>
        <v>100000</v>
      </c>
      <c r="L279" s="296"/>
      <c r="M279" s="296"/>
      <c r="N279" s="296">
        <v>100000</v>
      </c>
      <c r="O279" s="296"/>
      <c r="P279" s="296"/>
      <c r="Q279" s="296"/>
      <c r="R279" s="144"/>
    </row>
    <row r="280" s="2" customFormat="1" ht="27.75" customHeight="1" spans="1:18">
      <c r="A280" s="117"/>
      <c r="B280" s="237"/>
      <c r="C280" s="257"/>
      <c r="D280" s="257"/>
      <c r="E280" s="119"/>
      <c r="F280" s="222"/>
      <c r="G280" s="268" t="s">
        <v>21</v>
      </c>
      <c r="H280" s="198">
        <f t="shared" si="167"/>
        <v>100000</v>
      </c>
      <c r="I280" s="296"/>
      <c r="J280" s="198">
        <f t="shared" si="168"/>
        <v>100000</v>
      </c>
      <c r="K280" s="198">
        <f t="shared" si="169"/>
        <v>100000</v>
      </c>
      <c r="L280" s="296"/>
      <c r="M280" s="296"/>
      <c r="N280" s="296">
        <v>100000</v>
      </c>
      <c r="O280" s="296"/>
      <c r="P280" s="296"/>
      <c r="Q280" s="296"/>
      <c r="R280" s="144"/>
    </row>
    <row r="281" s="2" customFormat="1" spans="1:20">
      <c r="A281" s="269" t="s">
        <v>201</v>
      </c>
      <c r="B281" s="270"/>
      <c r="C281" s="270"/>
      <c r="D281" s="270"/>
      <c r="E281" s="270"/>
      <c r="F281" s="271"/>
      <c r="G281" s="272" t="s">
        <v>12</v>
      </c>
      <c r="H281" s="273">
        <f>H283+H303</f>
        <v>56141230</v>
      </c>
      <c r="I281" s="273">
        <f>I283+I303</f>
        <v>10085518</v>
      </c>
      <c r="J281" s="273">
        <f t="shared" ref="J281:P281" si="172">J283+J303</f>
        <v>14326725</v>
      </c>
      <c r="K281" s="273">
        <f t="shared" si="172"/>
        <v>14326725</v>
      </c>
      <c r="L281" s="273">
        <f t="shared" si="172"/>
        <v>11044080</v>
      </c>
      <c r="M281" s="273">
        <f t="shared" si="172"/>
        <v>0</v>
      </c>
      <c r="N281" s="273">
        <f t="shared" si="172"/>
        <v>3282645</v>
      </c>
      <c r="O281" s="273">
        <f t="shared" si="172"/>
        <v>0</v>
      </c>
      <c r="P281" s="273">
        <f t="shared" si="172"/>
        <v>0</v>
      </c>
      <c r="Q281" s="273" t="e">
        <f>Q283+#REF!+Q303</f>
        <v>#REF!</v>
      </c>
      <c r="R281" s="145" t="e">
        <f t="shared" si="163"/>
        <v>#REF!</v>
      </c>
      <c r="S281" s="4"/>
      <c r="T281" s="301"/>
    </row>
    <row r="282" s="2" customFormat="1" spans="1:18">
      <c r="A282" s="87"/>
      <c r="B282" s="88"/>
      <c r="C282" s="88"/>
      <c r="D282" s="88"/>
      <c r="E282" s="88"/>
      <c r="F282" s="89"/>
      <c r="G282" s="85" t="s">
        <v>21</v>
      </c>
      <c r="H282" s="86">
        <f>H284+H304</f>
        <v>56141230</v>
      </c>
      <c r="I282" s="86">
        <f>I284+I304</f>
        <v>10085518</v>
      </c>
      <c r="J282" s="86">
        <f t="shared" ref="J282:P282" si="173">J284+J304</f>
        <v>14326725</v>
      </c>
      <c r="K282" s="86">
        <f t="shared" si="173"/>
        <v>14326725</v>
      </c>
      <c r="L282" s="86">
        <f t="shared" si="173"/>
        <v>11044080</v>
      </c>
      <c r="M282" s="86">
        <f t="shared" si="173"/>
        <v>0</v>
      </c>
      <c r="N282" s="86">
        <f t="shared" si="173"/>
        <v>3282645</v>
      </c>
      <c r="O282" s="86">
        <f t="shared" si="173"/>
        <v>0</v>
      </c>
      <c r="P282" s="86">
        <f t="shared" si="173"/>
        <v>0</v>
      </c>
      <c r="Q282" s="86" t="e">
        <f>Q284+#REF!+Q304</f>
        <v>#REF!</v>
      </c>
      <c r="R282" s="145" t="e">
        <f t="shared" si="163"/>
        <v>#REF!</v>
      </c>
    </row>
    <row r="283" s="2" customFormat="1" customHeight="1" spans="1:18">
      <c r="A283" s="207" t="s">
        <v>173</v>
      </c>
      <c r="B283" s="208"/>
      <c r="C283" s="208"/>
      <c r="D283" s="208"/>
      <c r="E283" s="208"/>
      <c r="F283" s="209"/>
      <c r="G283" s="74" t="s">
        <v>12</v>
      </c>
      <c r="H283" s="50">
        <f>H285+H287+H289+H291+H293+H295+H297+H299+H301</f>
        <v>55225230</v>
      </c>
      <c r="I283" s="50">
        <f>I285+I287+I289+I291+I293+I295+I297+I299+I301</f>
        <v>10085518</v>
      </c>
      <c r="J283" s="50">
        <f t="shared" ref="J283:P283" si="174">J285+J287+J289+J291+J293+J295+J297+J299+J301</f>
        <v>13410725</v>
      </c>
      <c r="K283" s="50">
        <f t="shared" si="174"/>
        <v>13410725</v>
      </c>
      <c r="L283" s="50">
        <f t="shared" si="174"/>
        <v>11044080</v>
      </c>
      <c r="M283" s="50">
        <f t="shared" si="174"/>
        <v>0</v>
      </c>
      <c r="N283" s="50">
        <f t="shared" si="174"/>
        <v>2366645</v>
      </c>
      <c r="O283" s="50">
        <f t="shared" si="174"/>
        <v>0</v>
      </c>
      <c r="P283" s="50">
        <f t="shared" si="174"/>
        <v>0</v>
      </c>
      <c r="Q283" s="50">
        <f t="shared" ref="Q283:R283" si="175">Q287+Q289+Q291+Q293+Q295+Q297+Q299+Q301</f>
        <v>0</v>
      </c>
      <c r="R283" s="50">
        <f t="shared" si="175"/>
        <v>12710725</v>
      </c>
    </row>
    <row r="284" s="2" customFormat="1" spans="1:18">
      <c r="A284" s="210"/>
      <c r="B284" s="211"/>
      <c r="C284" s="211"/>
      <c r="D284" s="211"/>
      <c r="E284" s="211"/>
      <c r="F284" s="212"/>
      <c r="G284" s="74" t="s">
        <v>21</v>
      </c>
      <c r="H284" s="50">
        <f>H286+H288+H290+H292+H294+H296+H298+H300+H302</f>
        <v>55225230</v>
      </c>
      <c r="I284" s="50">
        <f>I286+I288+I290+I292+I294+I296+I298+I300+I302</f>
        <v>10085518</v>
      </c>
      <c r="J284" s="50">
        <f t="shared" ref="J284:O284" si="176">J286+J288+J290+J292+J294+J296+J298+J300+J302</f>
        <v>13410725</v>
      </c>
      <c r="K284" s="50">
        <f t="shared" si="176"/>
        <v>13410725</v>
      </c>
      <c r="L284" s="50">
        <f t="shared" si="176"/>
        <v>11044080</v>
      </c>
      <c r="M284" s="50">
        <f t="shared" si="176"/>
        <v>0</v>
      </c>
      <c r="N284" s="50">
        <f t="shared" si="176"/>
        <v>2366645</v>
      </c>
      <c r="O284" s="50">
        <f t="shared" si="176"/>
        <v>0</v>
      </c>
      <c r="P284" s="50">
        <f t="shared" ref="P284:R284" si="177">P288+P290+P292+P294+P296+P298+P300+P302</f>
        <v>0</v>
      </c>
      <c r="Q284" s="50">
        <f t="shared" si="177"/>
        <v>0</v>
      </c>
      <c r="R284" s="50">
        <f t="shared" si="177"/>
        <v>12710725</v>
      </c>
    </row>
    <row r="285" s="2" customFormat="1" ht="26.25" customHeight="1" spans="1:18">
      <c r="A285" s="274">
        <f>A279+1</f>
        <v>111</v>
      </c>
      <c r="B285" s="274">
        <v>74.02</v>
      </c>
      <c r="C285" s="275" t="s">
        <v>202</v>
      </c>
      <c r="D285" s="275" t="s">
        <v>39</v>
      </c>
      <c r="E285" s="276" t="s">
        <v>203</v>
      </c>
      <c r="F285" s="277" t="s">
        <v>41</v>
      </c>
      <c r="G285" s="153" t="s">
        <v>12</v>
      </c>
      <c r="H285" s="199">
        <v>9914000</v>
      </c>
      <c r="I285" s="198">
        <v>9213218</v>
      </c>
      <c r="J285" s="198">
        <f t="shared" ref="J285:J300" si="178">K285+P285</f>
        <v>700000</v>
      </c>
      <c r="K285" s="198">
        <f t="shared" ref="K285:K296" si="179">L285+N285+O285</f>
        <v>700000</v>
      </c>
      <c r="L285" s="199"/>
      <c r="M285" s="199"/>
      <c r="N285" s="199">
        <v>700000</v>
      </c>
      <c r="O285" s="199"/>
      <c r="P285" s="199"/>
      <c r="Q285" s="50"/>
      <c r="R285" s="50"/>
    </row>
    <row r="286" s="2" customFormat="1" spans="1:18">
      <c r="A286" s="274"/>
      <c r="B286" s="274"/>
      <c r="C286" s="278"/>
      <c r="D286" s="278"/>
      <c r="E286" s="279"/>
      <c r="F286" s="280"/>
      <c r="G286" s="153" t="s">
        <v>21</v>
      </c>
      <c r="H286" s="199">
        <v>9914000</v>
      </c>
      <c r="I286" s="198">
        <v>9213218</v>
      </c>
      <c r="J286" s="198">
        <f t="shared" si="178"/>
        <v>700000</v>
      </c>
      <c r="K286" s="198">
        <f t="shared" si="179"/>
        <v>700000</v>
      </c>
      <c r="L286" s="199"/>
      <c r="M286" s="199"/>
      <c r="N286" s="199">
        <v>700000</v>
      </c>
      <c r="O286" s="199"/>
      <c r="P286" s="199"/>
      <c r="Q286" s="50"/>
      <c r="R286" s="50"/>
    </row>
    <row r="287" s="2" customFormat="1" spans="1:18">
      <c r="A287" s="114">
        <f>A285+1</f>
        <v>112</v>
      </c>
      <c r="B287" s="114">
        <v>74.02</v>
      </c>
      <c r="C287" s="115" t="s">
        <v>202</v>
      </c>
      <c r="D287" s="115" t="s">
        <v>39</v>
      </c>
      <c r="E287" s="228" t="s">
        <v>204</v>
      </c>
      <c r="F287" s="147" t="s">
        <v>41</v>
      </c>
      <c r="G287" s="223" t="s">
        <v>12</v>
      </c>
      <c r="H287" s="198">
        <v>2571307</v>
      </c>
      <c r="I287" s="198">
        <v>883</v>
      </c>
      <c r="J287" s="198">
        <f t="shared" si="178"/>
        <v>15000</v>
      </c>
      <c r="K287" s="198">
        <f t="shared" si="179"/>
        <v>15000</v>
      </c>
      <c r="L287" s="198">
        <v>0</v>
      </c>
      <c r="M287" s="198"/>
      <c r="N287" s="198">
        <v>15000</v>
      </c>
      <c r="O287" s="198"/>
      <c r="P287" s="198"/>
      <c r="Q287" s="198"/>
      <c r="R287" s="144">
        <f t="shared" ref="R287:R324" si="180">J287+Q287</f>
        <v>15000</v>
      </c>
    </row>
    <row r="288" s="2" customFormat="1" spans="1:18">
      <c r="A288" s="117"/>
      <c r="B288" s="117"/>
      <c r="C288" s="118"/>
      <c r="D288" s="118"/>
      <c r="E288" s="228"/>
      <c r="F288" s="148"/>
      <c r="G288" s="223" t="s">
        <v>21</v>
      </c>
      <c r="H288" s="198">
        <v>2571307</v>
      </c>
      <c r="I288" s="198">
        <v>883</v>
      </c>
      <c r="J288" s="198">
        <f t="shared" si="178"/>
        <v>15000</v>
      </c>
      <c r="K288" s="198">
        <f t="shared" si="179"/>
        <v>15000</v>
      </c>
      <c r="L288" s="198">
        <v>0</v>
      </c>
      <c r="M288" s="198"/>
      <c r="N288" s="198">
        <v>15000</v>
      </c>
      <c r="O288" s="198"/>
      <c r="P288" s="198"/>
      <c r="Q288" s="198"/>
      <c r="R288" s="144">
        <f t="shared" si="180"/>
        <v>15000</v>
      </c>
    </row>
    <row r="289" s="2" customFormat="1" customHeight="1" spans="1:18">
      <c r="A289" s="114">
        <f>A287+1</f>
        <v>113</v>
      </c>
      <c r="B289" s="220" t="s">
        <v>205</v>
      </c>
      <c r="C289" s="115" t="s">
        <v>202</v>
      </c>
      <c r="D289" s="115" t="s">
        <v>39</v>
      </c>
      <c r="E289" s="228" t="s">
        <v>206</v>
      </c>
      <c r="F289" s="222" t="s">
        <v>41</v>
      </c>
      <c r="G289" s="223" t="s">
        <v>12</v>
      </c>
      <c r="H289" s="259">
        <v>2251095</v>
      </c>
      <c r="I289" s="198">
        <v>1018</v>
      </c>
      <c r="J289" s="198">
        <f t="shared" si="178"/>
        <v>10000</v>
      </c>
      <c r="K289" s="198">
        <f t="shared" si="179"/>
        <v>10000</v>
      </c>
      <c r="L289" s="198">
        <v>0</v>
      </c>
      <c r="M289" s="198"/>
      <c r="N289" s="198">
        <v>10000</v>
      </c>
      <c r="O289" s="198"/>
      <c r="P289" s="198"/>
      <c r="Q289" s="198"/>
      <c r="R289" s="144">
        <f t="shared" si="180"/>
        <v>10000</v>
      </c>
    </row>
    <row r="290" s="2" customFormat="1" spans="1:18">
      <c r="A290" s="117"/>
      <c r="B290" s="220"/>
      <c r="C290" s="118"/>
      <c r="D290" s="118"/>
      <c r="E290" s="228"/>
      <c r="F290" s="222"/>
      <c r="G290" s="223" t="s">
        <v>21</v>
      </c>
      <c r="H290" s="259">
        <v>2251095</v>
      </c>
      <c r="I290" s="198">
        <v>1018</v>
      </c>
      <c r="J290" s="198">
        <f t="shared" si="178"/>
        <v>10000</v>
      </c>
      <c r="K290" s="198">
        <f t="shared" si="179"/>
        <v>10000</v>
      </c>
      <c r="L290" s="198">
        <v>0</v>
      </c>
      <c r="M290" s="198"/>
      <c r="N290" s="198">
        <v>10000</v>
      </c>
      <c r="O290" s="198"/>
      <c r="P290" s="198"/>
      <c r="Q290" s="198"/>
      <c r="R290" s="144">
        <f t="shared" si="180"/>
        <v>10000</v>
      </c>
    </row>
    <row r="291" s="4" customFormat="1" customHeight="1" spans="1:18">
      <c r="A291" s="149">
        <f t="shared" ref="A291" si="181">A289+1</f>
        <v>114</v>
      </c>
      <c r="B291" s="240" t="s">
        <v>205</v>
      </c>
      <c r="C291" s="150" t="s">
        <v>207</v>
      </c>
      <c r="D291" s="150" t="s">
        <v>73</v>
      </c>
      <c r="E291" s="281" t="s">
        <v>208</v>
      </c>
      <c r="F291" s="152" t="s">
        <v>41</v>
      </c>
      <c r="G291" s="153" t="s">
        <v>12</v>
      </c>
      <c r="H291" s="199">
        <v>9681999</v>
      </c>
      <c r="I291" s="199">
        <v>870399</v>
      </c>
      <c r="J291" s="199">
        <f t="shared" si="178"/>
        <v>6680800</v>
      </c>
      <c r="K291" s="199">
        <f t="shared" si="179"/>
        <v>6680800</v>
      </c>
      <c r="L291" s="199">
        <v>5225000</v>
      </c>
      <c r="M291" s="199"/>
      <c r="N291" s="199">
        <v>1455800</v>
      </c>
      <c r="O291" s="199"/>
      <c r="P291" s="199"/>
      <c r="Q291" s="199"/>
      <c r="R291" s="202">
        <f t="shared" si="180"/>
        <v>6680800</v>
      </c>
    </row>
    <row r="292" s="4" customFormat="1" ht="24" customHeight="1" spans="1:18">
      <c r="A292" s="155"/>
      <c r="B292" s="240"/>
      <c r="C292" s="156"/>
      <c r="D292" s="156"/>
      <c r="E292" s="281"/>
      <c r="F292" s="152"/>
      <c r="G292" s="153" t="s">
        <v>21</v>
      </c>
      <c r="H292" s="199">
        <v>9681999</v>
      </c>
      <c r="I292" s="199">
        <v>870399</v>
      </c>
      <c r="J292" s="199">
        <f t="shared" si="178"/>
        <v>6680800</v>
      </c>
      <c r="K292" s="199">
        <f t="shared" si="179"/>
        <v>6680800</v>
      </c>
      <c r="L292" s="199">
        <v>5225000</v>
      </c>
      <c r="M292" s="199"/>
      <c r="N292" s="199">
        <v>1455800</v>
      </c>
      <c r="O292" s="199"/>
      <c r="P292" s="199"/>
      <c r="Q292" s="199"/>
      <c r="R292" s="202">
        <f t="shared" si="180"/>
        <v>6680800</v>
      </c>
    </row>
    <row r="293" s="10" customFormat="1" ht="24" customHeight="1" spans="1:18">
      <c r="A293" s="149">
        <f t="shared" ref="A293" si="182">A291+1</f>
        <v>115</v>
      </c>
      <c r="B293" s="282" t="s">
        <v>205</v>
      </c>
      <c r="C293" s="150" t="s">
        <v>209</v>
      </c>
      <c r="D293" s="150">
        <v>60.01</v>
      </c>
      <c r="E293" s="151" t="s">
        <v>210</v>
      </c>
      <c r="F293" s="152" t="s">
        <v>41</v>
      </c>
      <c r="G293" s="153" t="s">
        <v>12</v>
      </c>
      <c r="H293" s="154">
        <v>5819080</v>
      </c>
      <c r="I293" s="297">
        <v>0</v>
      </c>
      <c r="J293" s="297">
        <f>K293</f>
        <v>5819080</v>
      </c>
      <c r="K293" s="199">
        <f t="shared" si="179"/>
        <v>5819080</v>
      </c>
      <c r="L293" s="154">
        <v>5819080</v>
      </c>
      <c r="M293" s="199"/>
      <c r="N293" s="199">
        <v>0</v>
      </c>
      <c r="O293" s="199"/>
      <c r="P293" s="199"/>
      <c r="Q293" s="199"/>
      <c r="R293" s="202">
        <f t="shared" si="180"/>
        <v>5819080</v>
      </c>
    </row>
    <row r="294" s="10" customFormat="1" ht="24" customHeight="1" spans="1:18">
      <c r="A294" s="155"/>
      <c r="B294" s="283"/>
      <c r="C294" s="156"/>
      <c r="D294" s="156"/>
      <c r="E294" s="157"/>
      <c r="F294" s="152"/>
      <c r="G294" s="153" t="s">
        <v>21</v>
      </c>
      <c r="H294" s="154">
        <v>5819080</v>
      </c>
      <c r="I294" s="297">
        <v>0</v>
      </c>
      <c r="J294" s="297">
        <f>K294</f>
        <v>5819080</v>
      </c>
      <c r="K294" s="199">
        <f t="shared" si="179"/>
        <v>5819080</v>
      </c>
      <c r="L294" s="154">
        <v>5819080</v>
      </c>
      <c r="M294" s="199"/>
      <c r="N294" s="199">
        <v>0</v>
      </c>
      <c r="O294" s="199"/>
      <c r="P294" s="199"/>
      <c r="Q294" s="199"/>
      <c r="R294" s="202">
        <f t="shared" si="180"/>
        <v>5819080</v>
      </c>
    </row>
    <row r="295" s="2" customFormat="1" ht="19.5" customHeight="1" spans="1:18">
      <c r="A295" s="114">
        <f t="shared" ref="A295" si="183">A293+1</f>
        <v>116</v>
      </c>
      <c r="B295" s="220" t="s">
        <v>205</v>
      </c>
      <c r="C295" s="62" t="s">
        <v>202</v>
      </c>
      <c r="D295" s="115" t="s">
        <v>39</v>
      </c>
      <c r="E295" s="116" t="s">
        <v>211</v>
      </c>
      <c r="F295" s="222" t="s">
        <v>41</v>
      </c>
      <c r="G295" s="223" t="s">
        <v>12</v>
      </c>
      <c r="H295" s="144">
        <v>4616822</v>
      </c>
      <c r="I295" s="198"/>
      <c r="J295" s="198">
        <f t="shared" si="178"/>
        <v>31658</v>
      </c>
      <c r="K295" s="198">
        <f t="shared" si="179"/>
        <v>31658</v>
      </c>
      <c r="L295" s="124">
        <v>0</v>
      </c>
      <c r="M295" s="124"/>
      <c r="N295" s="124">
        <v>31658</v>
      </c>
      <c r="O295" s="124"/>
      <c r="P295" s="124"/>
      <c r="Q295" s="124"/>
      <c r="R295" s="144">
        <f t="shared" si="180"/>
        <v>31658</v>
      </c>
    </row>
    <row r="296" s="2" customFormat="1" ht="13.5" customHeight="1" spans="1:18">
      <c r="A296" s="117"/>
      <c r="B296" s="220"/>
      <c r="C296" s="68"/>
      <c r="D296" s="118"/>
      <c r="E296" s="119"/>
      <c r="F296" s="222"/>
      <c r="G296" s="223" t="s">
        <v>21</v>
      </c>
      <c r="H296" s="144">
        <v>4616822</v>
      </c>
      <c r="I296" s="198"/>
      <c r="J296" s="198">
        <f t="shared" si="178"/>
        <v>31658</v>
      </c>
      <c r="K296" s="198">
        <f t="shared" si="179"/>
        <v>31658</v>
      </c>
      <c r="L296" s="124">
        <v>0</v>
      </c>
      <c r="M296" s="124"/>
      <c r="N296" s="124">
        <v>31658</v>
      </c>
      <c r="O296" s="124"/>
      <c r="P296" s="124"/>
      <c r="Q296" s="124"/>
      <c r="R296" s="144">
        <f t="shared" si="180"/>
        <v>31658</v>
      </c>
    </row>
    <row r="297" s="2" customFormat="1" ht="15.75" customHeight="1" spans="1:18">
      <c r="A297" s="114">
        <f t="shared" ref="A297" si="184">A295+1</f>
        <v>117</v>
      </c>
      <c r="B297" s="220" t="s">
        <v>205</v>
      </c>
      <c r="C297" s="115" t="s">
        <v>202</v>
      </c>
      <c r="D297" s="115" t="s">
        <v>39</v>
      </c>
      <c r="E297" s="228" t="s">
        <v>212</v>
      </c>
      <c r="F297" s="222" t="s">
        <v>41</v>
      </c>
      <c r="G297" s="223" t="s">
        <v>12</v>
      </c>
      <c r="H297" s="144">
        <v>14812300</v>
      </c>
      <c r="I297" s="198"/>
      <c r="J297" s="198">
        <f t="shared" si="178"/>
        <v>98707</v>
      </c>
      <c r="K297" s="198">
        <f t="shared" ref="K297:K302" si="185">L297+N297+O297</f>
        <v>98707</v>
      </c>
      <c r="L297" s="198">
        <v>0</v>
      </c>
      <c r="M297" s="198"/>
      <c r="N297" s="198">
        <v>98707</v>
      </c>
      <c r="O297" s="198"/>
      <c r="P297" s="198"/>
      <c r="Q297" s="198"/>
      <c r="R297" s="144">
        <f t="shared" ref="R297:R302" si="186">J297+Q297</f>
        <v>98707</v>
      </c>
    </row>
    <row r="298" s="2" customFormat="1" ht="21.95" customHeight="1" spans="1:18">
      <c r="A298" s="117"/>
      <c r="B298" s="220"/>
      <c r="C298" s="118"/>
      <c r="D298" s="118"/>
      <c r="E298" s="228"/>
      <c r="F298" s="222"/>
      <c r="G298" s="223" t="s">
        <v>21</v>
      </c>
      <c r="H298" s="144">
        <v>14812300</v>
      </c>
      <c r="I298" s="198"/>
      <c r="J298" s="198">
        <f t="shared" si="178"/>
        <v>98707</v>
      </c>
      <c r="K298" s="198">
        <f t="shared" si="185"/>
        <v>98707</v>
      </c>
      <c r="L298" s="198">
        <v>0</v>
      </c>
      <c r="M298" s="198"/>
      <c r="N298" s="198">
        <v>98707</v>
      </c>
      <c r="O298" s="198"/>
      <c r="P298" s="198"/>
      <c r="Q298" s="198"/>
      <c r="R298" s="144">
        <f t="shared" si="186"/>
        <v>98707</v>
      </c>
    </row>
    <row r="299" s="2" customFormat="1" ht="18" customHeight="1" spans="1:18">
      <c r="A299" s="114">
        <f t="shared" ref="A299" si="187">A297+1</f>
        <v>118</v>
      </c>
      <c r="B299" s="214" t="s">
        <v>205</v>
      </c>
      <c r="C299" s="115" t="s">
        <v>202</v>
      </c>
      <c r="D299" s="62" t="s">
        <v>39</v>
      </c>
      <c r="E299" s="284" t="s">
        <v>213</v>
      </c>
      <c r="F299" s="64" t="s">
        <v>41</v>
      </c>
      <c r="G299" s="65" t="s">
        <v>12</v>
      </c>
      <c r="H299" s="144">
        <v>1933493</v>
      </c>
      <c r="I299" s="198"/>
      <c r="J299" s="198">
        <f t="shared" si="178"/>
        <v>24000</v>
      </c>
      <c r="K299" s="198">
        <f t="shared" si="185"/>
        <v>24000</v>
      </c>
      <c r="L299" s="198">
        <v>0</v>
      </c>
      <c r="M299" s="198"/>
      <c r="N299" s="198">
        <v>24000</v>
      </c>
      <c r="O299" s="198"/>
      <c r="P299" s="198"/>
      <c r="Q299" s="198"/>
      <c r="R299" s="144">
        <f t="shared" si="186"/>
        <v>24000</v>
      </c>
    </row>
    <row r="300" s="2" customFormat="1" ht="17.25" customHeight="1" spans="1:18">
      <c r="A300" s="117"/>
      <c r="B300" s="214"/>
      <c r="C300" s="118"/>
      <c r="D300" s="68"/>
      <c r="E300" s="285"/>
      <c r="F300" s="64"/>
      <c r="G300" s="65" t="s">
        <v>21</v>
      </c>
      <c r="H300" s="144">
        <v>1933493</v>
      </c>
      <c r="I300" s="198"/>
      <c r="J300" s="198">
        <f t="shared" si="178"/>
        <v>24000</v>
      </c>
      <c r="K300" s="198">
        <f t="shared" si="185"/>
        <v>24000</v>
      </c>
      <c r="L300" s="198">
        <v>0</v>
      </c>
      <c r="M300" s="198"/>
      <c r="N300" s="198">
        <v>24000</v>
      </c>
      <c r="O300" s="198"/>
      <c r="P300" s="198"/>
      <c r="Q300" s="198"/>
      <c r="R300" s="144">
        <f t="shared" si="186"/>
        <v>24000</v>
      </c>
    </row>
    <row r="301" s="11" customFormat="1" ht="24" customHeight="1" spans="1:18">
      <c r="A301" s="114">
        <f t="shared" ref="A301" si="188">A299+1</f>
        <v>119</v>
      </c>
      <c r="B301" s="214" t="s">
        <v>205</v>
      </c>
      <c r="C301" s="286" t="s">
        <v>202</v>
      </c>
      <c r="D301" s="115" t="s">
        <v>39</v>
      </c>
      <c r="E301" s="287" t="s">
        <v>214</v>
      </c>
      <c r="F301" s="64" t="s">
        <v>41</v>
      </c>
      <c r="G301" s="65" t="s">
        <v>12</v>
      </c>
      <c r="H301" s="124">
        <v>3625134</v>
      </c>
      <c r="I301" s="124">
        <v>0</v>
      </c>
      <c r="J301" s="124">
        <f>K301</f>
        <v>31480</v>
      </c>
      <c r="K301" s="198">
        <f t="shared" si="185"/>
        <v>31480</v>
      </c>
      <c r="L301" s="124">
        <v>0</v>
      </c>
      <c r="M301" s="124"/>
      <c r="N301" s="124">
        <v>31480</v>
      </c>
      <c r="O301" s="124"/>
      <c r="P301" s="124"/>
      <c r="Q301" s="124"/>
      <c r="R301" s="144">
        <f t="shared" si="186"/>
        <v>31480</v>
      </c>
    </row>
    <row r="302" s="11" customFormat="1" spans="1:18">
      <c r="A302" s="117"/>
      <c r="B302" s="214"/>
      <c r="C302" s="288"/>
      <c r="D302" s="118"/>
      <c r="E302" s="289"/>
      <c r="F302" s="64"/>
      <c r="G302" s="65" t="s">
        <v>21</v>
      </c>
      <c r="H302" s="124">
        <v>3625134</v>
      </c>
      <c r="I302" s="124">
        <v>0</v>
      </c>
      <c r="J302" s="124">
        <f>K302</f>
        <v>31480</v>
      </c>
      <c r="K302" s="198">
        <f t="shared" si="185"/>
        <v>31480</v>
      </c>
      <c r="L302" s="124">
        <v>0</v>
      </c>
      <c r="M302" s="124"/>
      <c r="N302" s="124">
        <v>31480</v>
      </c>
      <c r="O302" s="124"/>
      <c r="P302" s="124"/>
      <c r="Q302" s="124"/>
      <c r="R302" s="144">
        <f t="shared" si="186"/>
        <v>31480</v>
      </c>
    </row>
    <row r="303" s="2" customFormat="1" customHeight="1" spans="1:18">
      <c r="A303" s="207" t="s">
        <v>42</v>
      </c>
      <c r="B303" s="208"/>
      <c r="C303" s="208"/>
      <c r="D303" s="208"/>
      <c r="E303" s="208"/>
      <c r="F303" s="209"/>
      <c r="G303" s="74" t="s">
        <v>12</v>
      </c>
      <c r="H303" s="71">
        <f>H305+H307+H309</f>
        <v>916000</v>
      </c>
      <c r="I303" s="71">
        <f>I305+I307+I309</f>
        <v>0</v>
      </c>
      <c r="J303" s="71">
        <f t="shared" ref="J303:P303" si="189">J305+J307+J309</f>
        <v>916000</v>
      </c>
      <c r="K303" s="71">
        <f t="shared" si="189"/>
        <v>916000</v>
      </c>
      <c r="L303" s="71">
        <f t="shared" si="189"/>
        <v>0</v>
      </c>
      <c r="M303" s="71">
        <f t="shared" si="189"/>
        <v>0</v>
      </c>
      <c r="N303" s="71">
        <f t="shared" si="189"/>
        <v>916000</v>
      </c>
      <c r="O303" s="71">
        <f t="shared" si="189"/>
        <v>0</v>
      </c>
      <c r="P303" s="71">
        <f t="shared" si="189"/>
        <v>0</v>
      </c>
      <c r="Q303" s="71" t="e">
        <f>Q309+#REF!+#REF!+#REF!+#REF!</f>
        <v>#REF!</v>
      </c>
      <c r="R303" s="71" t="e">
        <f>R309+#REF!+#REF!+#REF!+#REF!</f>
        <v>#REF!</v>
      </c>
    </row>
    <row r="304" s="2" customFormat="1" customHeight="1" spans="1:18">
      <c r="A304" s="210"/>
      <c r="B304" s="211"/>
      <c r="C304" s="211"/>
      <c r="D304" s="211"/>
      <c r="E304" s="211"/>
      <c r="F304" s="212"/>
      <c r="G304" s="74" t="s">
        <v>21</v>
      </c>
      <c r="H304" s="71">
        <f>H306+H308+H310</f>
        <v>916000</v>
      </c>
      <c r="I304" s="71">
        <f>I306+I308+I310</f>
        <v>0</v>
      </c>
      <c r="J304" s="71">
        <f t="shared" ref="J304:P304" si="190">J306+J308+J310</f>
        <v>916000</v>
      </c>
      <c r="K304" s="71">
        <f t="shared" si="190"/>
        <v>916000</v>
      </c>
      <c r="L304" s="71">
        <f t="shared" si="190"/>
        <v>0</v>
      </c>
      <c r="M304" s="71">
        <f t="shared" si="190"/>
        <v>0</v>
      </c>
      <c r="N304" s="71">
        <f t="shared" si="190"/>
        <v>916000</v>
      </c>
      <c r="O304" s="71">
        <f t="shared" si="190"/>
        <v>0</v>
      </c>
      <c r="P304" s="71">
        <f t="shared" si="190"/>
        <v>0</v>
      </c>
      <c r="Q304" s="71" t="e">
        <f>Q310+#REF!+#REF!+#REF!+#REF!</f>
        <v>#REF!</v>
      </c>
      <c r="R304" s="71" t="e">
        <f>R310+#REF!+#REF!+#REF!+#REF!</f>
        <v>#REF!</v>
      </c>
    </row>
    <row r="305" s="4" customFormat="1" ht="31.5" customHeight="1" spans="1:18">
      <c r="A305" s="274">
        <f>A301+1</f>
        <v>120</v>
      </c>
      <c r="B305" s="274">
        <v>74.02</v>
      </c>
      <c r="C305" s="275" t="s">
        <v>202</v>
      </c>
      <c r="D305" s="275" t="s">
        <v>39</v>
      </c>
      <c r="E305" s="276" t="s">
        <v>215</v>
      </c>
      <c r="F305" s="277" t="s">
        <v>41</v>
      </c>
      <c r="G305" s="153"/>
      <c r="H305" s="124">
        <f t="shared" ref="H305:H309" si="191">J305</f>
        <v>100000</v>
      </c>
      <c r="I305" s="124"/>
      <c r="J305" s="124">
        <f t="shared" ref="J305:J310" si="192">K305</f>
        <v>100000</v>
      </c>
      <c r="K305" s="198">
        <f t="shared" ref="K305:K310" si="193">L305+N305+O305</f>
        <v>100000</v>
      </c>
      <c r="L305" s="202"/>
      <c r="M305" s="202"/>
      <c r="N305" s="202">
        <v>100000</v>
      </c>
      <c r="O305" s="202"/>
      <c r="P305" s="202"/>
      <c r="Q305" s="202"/>
      <c r="R305" s="202"/>
    </row>
    <row r="306" s="4" customFormat="1" ht="36.75" customHeight="1" spans="1:18">
      <c r="A306" s="274"/>
      <c r="B306" s="274"/>
      <c r="C306" s="278"/>
      <c r="D306" s="278"/>
      <c r="E306" s="279"/>
      <c r="F306" s="280"/>
      <c r="G306" s="153"/>
      <c r="H306" s="124">
        <f t="shared" si="191"/>
        <v>100000</v>
      </c>
      <c r="I306" s="124"/>
      <c r="J306" s="124">
        <f t="shared" si="192"/>
        <v>100000</v>
      </c>
      <c r="K306" s="198">
        <f t="shared" si="193"/>
        <v>100000</v>
      </c>
      <c r="L306" s="202"/>
      <c r="M306" s="202"/>
      <c r="N306" s="202">
        <v>100000</v>
      </c>
      <c r="O306" s="202"/>
      <c r="P306" s="202"/>
      <c r="Q306" s="202"/>
      <c r="R306" s="202"/>
    </row>
    <row r="307" s="8" customFormat="1" spans="1:18">
      <c r="A307" s="274">
        <f>A305+1</f>
        <v>121</v>
      </c>
      <c r="B307" s="244">
        <v>74.02</v>
      </c>
      <c r="C307" s="290" t="s">
        <v>209</v>
      </c>
      <c r="D307" s="290" t="s">
        <v>39</v>
      </c>
      <c r="E307" s="267" t="s">
        <v>216</v>
      </c>
      <c r="F307" s="247" t="s">
        <v>41</v>
      </c>
      <c r="G307" s="248" t="s">
        <v>12</v>
      </c>
      <c r="H307" s="291">
        <f t="shared" ref="H307:H308" si="194">R307</f>
        <v>316000</v>
      </c>
      <c r="I307" s="298"/>
      <c r="J307" s="249">
        <f t="shared" ref="J307:J308" si="195">K307+P307</f>
        <v>316000</v>
      </c>
      <c r="K307" s="249">
        <f t="shared" si="193"/>
        <v>316000</v>
      </c>
      <c r="L307" s="298"/>
      <c r="M307" s="298"/>
      <c r="N307" s="299">
        <v>316000</v>
      </c>
      <c r="O307" s="300"/>
      <c r="P307" s="300"/>
      <c r="Q307" s="300"/>
      <c r="R307" s="263">
        <f t="shared" ref="R307:R308" si="196">J307+Q307</f>
        <v>316000</v>
      </c>
    </row>
    <row r="308" s="8" customFormat="1" spans="1:18">
      <c r="A308" s="274"/>
      <c r="B308" s="244"/>
      <c r="C308" s="292"/>
      <c r="D308" s="292"/>
      <c r="E308" s="293"/>
      <c r="F308" s="247"/>
      <c r="G308" s="248" t="s">
        <v>21</v>
      </c>
      <c r="H308" s="291">
        <f t="shared" si="194"/>
        <v>316000</v>
      </c>
      <c r="I308" s="298"/>
      <c r="J308" s="249">
        <f t="shared" si="195"/>
        <v>316000</v>
      </c>
      <c r="K308" s="249">
        <f t="shared" si="193"/>
        <v>316000</v>
      </c>
      <c r="L308" s="298"/>
      <c r="M308" s="298"/>
      <c r="N308" s="299">
        <v>316000</v>
      </c>
      <c r="O308" s="300"/>
      <c r="P308" s="300"/>
      <c r="Q308" s="300"/>
      <c r="R308" s="263">
        <f t="shared" si="196"/>
        <v>316000</v>
      </c>
    </row>
    <row r="309" s="11" customFormat="1" customHeight="1" spans="1:18">
      <c r="A309" s="274">
        <f>A307+1</f>
        <v>122</v>
      </c>
      <c r="B309" s="214" t="s">
        <v>205</v>
      </c>
      <c r="C309" s="62" t="s">
        <v>209</v>
      </c>
      <c r="D309" s="115" t="s">
        <v>39</v>
      </c>
      <c r="E309" s="294" t="s">
        <v>217</v>
      </c>
      <c r="F309" s="64" t="s">
        <v>145</v>
      </c>
      <c r="G309" s="65" t="s">
        <v>12</v>
      </c>
      <c r="H309" s="124">
        <f t="shared" si="191"/>
        <v>500000</v>
      </c>
      <c r="I309" s="124"/>
      <c r="J309" s="124">
        <f t="shared" si="192"/>
        <v>500000</v>
      </c>
      <c r="K309" s="198">
        <f t="shared" si="193"/>
        <v>500000</v>
      </c>
      <c r="L309" s="124"/>
      <c r="M309" s="124"/>
      <c r="N309" s="124">
        <v>500000</v>
      </c>
      <c r="O309" s="124"/>
      <c r="P309" s="124"/>
      <c r="Q309" s="124"/>
      <c r="R309" s="144">
        <f t="shared" si="180"/>
        <v>500000</v>
      </c>
    </row>
    <row r="310" s="11" customFormat="1" ht="36" customHeight="1" spans="1:18">
      <c r="A310" s="274"/>
      <c r="B310" s="214"/>
      <c r="C310" s="68"/>
      <c r="D310" s="118"/>
      <c r="E310" s="295"/>
      <c r="F310" s="64"/>
      <c r="G310" s="65" t="s">
        <v>21</v>
      </c>
      <c r="H310" s="124">
        <f t="shared" ref="H310" si="197">J310</f>
        <v>500000</v>
      </c>
      <c r="I310" s="124"/>
      <c r="J310" s="124">
        <f t="shared" si="192"/>
        <v>500000</v>
      </c>
      <c r="K310" s="198">
        <f t="shared" si="193"/>
        <v>500000</v>
      </c>
      <c r="L310" s="124"/>
      <c r="M310" s="124"/>
      <c r="N310" s="124">
        <v>500000</v>
      </c>
      <c r="O310" s="124"/>
      <c r="P310" s="124"/>
      <c r="Q310" s="124"/>
      <c r="R310" s="144">
        <f t="shared" si="180"/>
        <v>500000</v>
      </c>
    </row>
    <row r="311" s="2" customFormat="1" customHeight="1" spans="1:20">
      <c r="A311" s="82" t="s">
        <v>218</v>
      </c>
      <c r="B311" s="83"/>
      <c r="C311" s="83"/>
      <c r="D311" s="83"/>
      <c r="E311" s="83"/>
      <c r="F311" s="84"/>
      <c r="G311" s="85" t="s">
        <v>12</v>
      </c>
      <c r="H311" s="86">
        <f>H313+H325</f>
        <v>169386478</v>
      </c>
      <c r="I311" s="86">
        <f>I313+I325</f>
        <v>57625363</v>
      </c>
      <c r="J311" s="86">
        <f t="shared" ref="J311:P311" si="198">J313+J325</f>
        <v>49785875</v>
      </c>
      <c r="K311" s="86">
        <f t="shared" si="198"/>
        <v>49785875</v>
      </c>
      <c r="L311" s="86">
        <f t="shared" si="198"/>
        <v>48366917</v>
      </c>
      <c r="M311" s="86">
        <f t="shared" si="198"/>
        <v>0</v>
      </c>
      <c r="N311" s="86">
        <f t="shared" si="198"/>
        <v>1418958</v>
      </c>
      <c r="O311" s="86">
        <f t="shared" si="198"/>
        <v>0</v>
      </c>
      <c r="P311" s="86">
        <f t="shared" si="198"/>
        <v>0</v>
      </c>
      <c r="Q311" s="86" t="e">
        <f>Q313+#REF!+Q325</f>
        <v>#REF!</v>
      </c>
      <c r="R311" s="145" t="e">
        <f t="shared" si="180"/>
        <v>#REF!</v>
      </c>
      <c r="S311" s="4"/>
      <c r="T311" s="301"/>
    </row>
    <row r="312" s="2" customFormat="1" spans="1:18">
      <c r="A312" s="87"/>
      <c r="B312" s="88"/>
      <c r="C312" s="88"/>
      <c r="D312" s="88"/>
      <c r="E312" s="88"/>
      <c r="F312" s="89"/>
      <c r="G312" s="85" t="s">
        <v>21</v>
      </c>
      <c r="H312" s="86">
        <f>H314+H326</f>
        <v>169386478</v>
      </c>
      <c r="I312" s="86">
        <f>I314+I326</f>
        <v>57625363</v>
      </c>
      <c r="J312" s="86">
        <f t="shared" ref="J312:P312" si="199">J314+J326</f>
        <v>49785875</v>
      </c>
      <c r="K312" s="86">
        <f t="shared" si="199"/>
        <v>49785875</v>
      </c>
      <c r="L312" s="86">
        <f t="shared" si="199"/>
        <v>48366917</v>
      </c>
      <c r="M312" s="86">
        <f t="shared" si="199"/>
        <v>0</v>
      </c>
      <c r="N312" s="86">
        <f t="shared" si="199"/>
        <v>1418958</v>
      </c>
      <c r="O312" s="86">
        <f t="shared" si="199"/>
        <v>0</v>
      </c>
      <c r="P312" s="86">
        <f t="shared" si="199"/>
        <v>0</v>
      </c>
      <c r="Q312" s="86" t="e">
        <f>Q314+#REF!+Q326</f>
        <v>#REF!</v>
      </c>
      <c r="R312" s="145" t="e">
        <f t="shared" si="180"/>
        <v>#REF!</v>
      </c>
    </row>
    <row r="313" s="2" customFormat="1" customHeight="1" spans="1:18">
      <c r="A313" s="207" t="s">
        <v>173</v>
      </c>
      <c r="B313" s="208"/>
      <c r="C313" s="208"/>
      <c r="D313" s="208"/>
      <c r="E313" s="208"/>
      <c r="F313" s="209"/>
      <c r="G313" s="74" t="s">
        <v>12</v>
      </c>
      <c r="H313" s="50">
        <f>H315+H317+H319+H321+H323</f>
        <v>169358478</v>
      </c>
      <c r="I313" s="50">
        <f>I315+I317+I319+I321+I323</f>
        <v>57625363</v>
      </c>
      <c r="J313" s="50">
        <f t="shared" ref="J313:P313" si="200">J315+J317+J319+J321+J323</f>
        <v>49757875</v>
      </c>
      <c r="K313" s="50">
        <f t="shared" si="200"/>
        <v>49757875</v>
      </c>
      <c r="L313" s="50">
        <f t="shared" si="200"/>
        <v>48366917</v>
      </c>
      <c r="M313" s="50">
        <f t="shared" si="200"/>
        <v>0</v>
      </c>
      <c r="N313" s="50">
        <f t="shared" si="200"/>
        <v>1390958</v>
      </c>
      <c r="O313" s="50">
        <f t="shared" si="200"/>
        <v>0</v>
      </c>
      <c r="P313" s="50">
        <f t="shared" si="200"/>
        <v>0</v>
      </c>
      <c r="Q313" s="50">
        <f t="shared" ref="Q313:R313" si="201">Q315+Q317+Q319+Q321+Q323</f>
        <v>0</v>
      </c>
      <c r="R313" s="50">
        <f t="shared" si="201"/>
        <v>49747875</v>
      </c>
    </row>
    <row r="314" s="2" customFormat="1" spans="1:18">
      <c r="A314" s="210"/>
      <c r="B314" s="211"/>
      <c r="C314" s="211"/>
      <c r="D314" s="211"/>
      <c r="E314" s="211"/>
      <c r="F314" s="212"/>
      <c r="G314" s="74" t="s">
        <v>21</v>
      </c>
      <c r="H314" s="50">
        <f>H316+H318+H320+H322+H324</f>
        <v>169358478</v>
      </c>
      <c r="I314" s="50">
        <f>I316+I318+I320+I322+I324</f>
        <v>57625363</v>
      </c>
      <c r="J314" s="50">
        <f t="shared" ref="J314:P314" si="202">J316+J318+J320+J322+J324</f>
        <v>49757875</v>
      </c>
      <c r="K314" s="50">
        <f t="shared" si="202"/>
        <v>49757875</v>
      </c>
      <c r="L314" s="50">
        <f t="shared" si="202"/>
        <v>48366917</v>
      </c>
      <c r="M314" s="50">
        <f t="shared" si="202"/>
        <v>0</v>
      </c>
      <c r="N314" s="50">
        <f t="shared" si="202"/>
        <v>1390958</v>
      </c>
      <c r="O314" s="50">
        <f t="shared" si="202"/>
        <v>0</v>
      </c>
      <c r="P314" s="50">
        <f t="shared" si="202"/>
        <v>0</v>
      </c>
      <c r="Q314" s="50">
        <f t="shared" ref="Q314:R314" si="203">Q316+Q318+Q322+Q324</f>
        <v>0</v>
      </c>
      <c r="R314" s="50">
        <f t="shared" si="203"/>
        <v>49747875</v>
      </c>
    </row>
    <row r="315" s="2" customFormat="1" ht="27" customHeight="1" spans="1:18">
      <c r="A315" s="237">
        <f>A309+1</f>
        <v>123</v>
      </c>
      <c r="B315" s="220" t="s">
        <v>219</v>
      </c>
      <c r="C315" s="238" t="s">
        <v>220</v>
      </c>
      <c r="D315" s="115" t="s">
        <v>176</v>
      </c>
      <c r="E315" s="228" t="s">
        <v>221</v>
      </c>
      <c r="F315" s="222" t="s">
        <v>41</v>
      </c>
      <c r="G315" s="223" t="s">
        <v>12</v>
      </c>
      <c r="H315" s="198">
        <v>33517130</v>
      </c>
      <c r="I315" s="198">
        <v>23685728</v>
      </c>
      <c r="J315" s="198">
        <f t="shared" ref="J315:J324" si="204">K315+P315</f>
        <v>12734700</v>
      </c>
      <c r="K315" s="198">
        <f t="shared" ref="K315:K324" si="205">L315+N315+O315</f>
        <v>12734700</v>
      </c>
      <c r="L315" s="198">
        <v>12480000</v>
      </c>
      <c r="M315" s="198"/>
      <c r="N315" s="198">
        <v>254700</v>
      </c>
      <c r="O315" s="198"/>
      <c r="P315" s="198"/>
      <c r="Q315" s="198"/>
      <c r="R315" s="144">
        <f t="shared" si="180"/>
        <v>12734700</v>
      </c>
    </row>
    <row r="316" s="2" customFormat="1" spans="1:18">
      <c r="A316" s="237"/>
      <c r="B316" s="220"/>
      <c r="C316" s="239"/>
      <c r="D316" s="118"/>
      <c r="E316" s="228"/>
      <c r="F316" s="222"/>
      <c r="G316" s="223" t="s">
        <v>21</v>
      </c>
      <c r="H316" s="198">
        <v>33517130</v>
      </c>
      <c r="I316" s="198">
        <v>23685728</v>
      </c>
      <c r="J316" s="198">
        <f t="shared" si="204"/>
        <v>12734700</v>
      </c>
      <c r="K316" s="198">
        <f t="shared" si="205"/>
        <v>12734700</v>
      </c>
      <c r="L316" s="198">
        <v>12480000</v>
      </c>
      <c r="M316" s="198"/>
      <c r="N316" s="198">
        <v>254700</v>
      </c>
      <c r="O316" s="198"/>
      <c r="P316" s="198"/>
      <c r="Q316" s="198"/>
      <c r="R316" s="144">
        <f t="shared" si="180"/>
        <v>12734700</v>
      </c>
    </row>
    <row r="317" s="2" customFormat="1" spans="1:18">
      <c r="A317" s="237">
        <f>A315+1</f>
        <v>124</v>
      </c>
      <c r="B317" s="220" t="s">
        <v>219</v>
      </c>
      <c r="C317" s="238" t="s">
        <v>220</v>
      </c>
      <c r="D317" s="115" t="s">
        <v>176</v>
      </c>
      <c r="E317" s="228" t="s">
        <v>222</v>
      </c>
      <c r="F317" s="222" t="s">
        <v>41</v>
      </c>
      <c r="G317" s="223" t="s">
        <v>12</v>
      </c>
      <c r="H317" s="198">
        <v>42770866</v>
      </c>
      <c r="I317" s="198">
        <v>27358804</v>
      </c>
      <c r="J317" s="198">
        <f t="shared" si="204"/>
        <v>15256658</v>
      </c>
      <c r="K317" s="198">
        <f t="shared" si="205"/>
        <v>15256658</v>
      </c>
      <c r="L317" s="198">
        <v>14506500</v>
      </c>
      <c r="M317" s="198"/>
      <c r="N317" s="198">
        <v>750158</v>
      </c>
      <c r="O317" s="198"/>
      <c r="P317" s="198"/>
      <c r="Q317" s="198"/>
      <c r="R317" s="144">
        <f t="shared" si="180"/>
        <v>15256658</v>
      </c>
    </row>
    <row r="318" s="2" customFormat="1" spans="1:18">
      <c r="A318" s="237"/>
      <c r="B318" s="220"/>
      <c r="C318" s="239"/>
      <c r="D318" s="118"/>
      <c r="E318" s="228"/>
      <c r="F318" s="222"/>
      <c r="G318" s="223" t="s">
        <v>21</v>
      </c>
      <c r="H318" s="198">
        <v>42770866</v>
      </c>
      <c r="I318" s="198">
        <v>27358804</v>
      </c>
      <c r="J318" s="198">
        <f t="shared" si="204"/>
        <v>15256658</v>
      </c>
      <c r="K318" s="198">
        <f t="shared" si="205"/>
        <v>15256658</v>
      </c>
      <c r="L318" s="198">
        <v>14506500</v>
      </c>
      <c r="M318" s="198">
        <v>0</v>
      </c>
      <c r="N318" s="198">
        <v>750158</v>
      </c>
      <c r="O318" s="198"/>
      <c r="P318" s="198"/>
      <c r="Q318" s="198"/>
      <c r="R318" s="144">
        <f t="shared" si="180"/>
        <v>15256658</v>
      </c>
    </row>
    <row r="319" s="2" customFormat="1" ht="21" customHeight="1" spans="1:18">
      <c r="A319" s="237">
        <f t="shared" ref="A319" si="206">A317+1</f>
        <v>125</v>
      </c>
      <c r="B319" s="114">
        <v>84.02</v>
      </c>
      <c r="C319" s="238" t="s">
        <v>220</v>
      </c>
      <c r="D319" s="115">
        <v>58.01</v>
      </c>
      <c r="E319" s="116" t="s">
        <v>223</v>
      </c>
      <c r="F319" s="147" t="s">
        <v>41</v>
      </c>
      <c r="G319" s="223" t="s">
        <v>12</v>
      </c>
      <c r="H319" s="198">
        <v>6204961</v>
      </c>
      <c r="I319" s="198">
        <v>5105942</v>
      </c>
      <c r="J319" s="198">
        <f t="shared" si="204"/>
        <v>10000</v>
      </c>
      <c r="K319" s="198">
        <f t="shared" si="205"/>
        <v>10000</v>
      </c>
      <c r="L319" s="198"/>
      <c r="M319" s="198"/>
      <c r="N319" s="198">
        <v>10000</v>
      </c>
      <c r="O319" s="198"/>
      <c r="P319" s="198"/>
      <c r="Q319" s="198"/>
      <c r="R319" s="144"/>
    </row>
    <row r="320" s="2" customFormat="1" spans="1:18">
      <c r="A320" s="237"/>
      <c r="B320" s="117"/>
      <c r="C320" s="239"/>
      <c r="D320" s="118"/>
      <c r="E320" s="119"/>
      <c r="F320" s="148"/>
      <c r="G320" s="223" t="s">
        <v>21</v>
      </c>
      <c r="H320" s="198">
        <v>6204961</v>
      </c>
      <c r="I320" s="198">
        <v>5105942</v>
      </c>
      <c r="J320" s="198">
        <f t="shared" si="204"/>
        <v>10000</v>
      </c>
      <c r="K320" s="198">
        <f t="shared" si="205"/>
        <v>10000</v>
      </c>
      <c r="L320" s="198"/>
      <c r="M320" s="198"/>
      <c r="N320" s="198">
        <v>10000</v>
      </c>
      <c r="O320" s="198"/>
      <c r="P320" s="198"/>
      <c r="Q320" s="198"/>
      <c r="R320" s="144"/>
    </row>
    <row r="321" s="2" customFormat="1" spans="1:18">
      <c r="A321" s="237">
        <f t="shared" ref="A321" si="207">A319+1</f>
        <v>126</v>
      </c>
      <c r="B321" s="220" t="s">
        <v>219</v>
      </c>
      <c r="C321" s="238" t="s">
        <v>224</v>
      </c>
      <c r="D321" s="115">
        <v>60.01</v>
      </c>
      <c r="E321" s="228" t="s">
        <v>225</v>
      </c>
      <c r="F321" s="222" t="s">
        <v>41</v>
      </c>
      <c r="G321" s="223" t="s">
        <v>12</v>
      </c>
      <c r="H321" s="198">
        <v>51460791</v>
      </c>
      <c r="I321" s="198">
        <v>1199427</v>
      </c>
      <c r="J321" s="198">
        <f t="shared" si="204"/>
        <v>21606517</v>
      </c>
      <c r="K321" s="198">
        <f t="shared" si="205"/>
        <v>21606517</v>
      </c>
      <c r="L321" s="198">
        <v>21380417</v>
      </c>
      <c r="M321" s="198">
        <v>0</v>
      </c>
      <c r="N321" s="198">
        <v>226100</v>
      </c>
      <c r="O321" s="198"/>
      <c r="P321" s="198"/>
      <c r="Q321" s="198"/>
      <c r="R321" s="144">
        <f t="shared" si="180"/>
        <v>21606517</v>
      </c>
    </row>
    <row r="322" s="2" customFormat="1" ht="22.5" customHeight="1" spans="1:18">
      <c r="A322" s="237"/>
      <c r="B322" s="220"/>
      <c r="C322" s="239"/>
      <c r="D322" s="118"/>
      <c r="E322" s="228"/>
      <c r="F322" s="222"/>
      <c r="G322" s="223" t="s">
        <v>21</v>
      </c>
      <c r="H322" s="198">
        <v>51460791</v>
      </c>
      <c r="I322" s="198">
        <v>1199427</v>
      </c>
      <c r="J322" s="198">
        <f t="shared" si="204"/>
        <v>21606517</v>
      </c>
      <c r="K322" s="198">
        <f t="shared" si="205"/>
        <v>21606517</v>
      </c>
      <c r="L322" s="198">
        <v>21380417</v>
      </c>
      <c r="M322" s="198">
        <v>0</v>
      </c>
      <c r="N322" s="198">
        <v>226100</v>
      </c>
      <c r="O322" s="198"/>
      <c r="P322" s="198"/>
      <c r="Q322" s="198"/>
      <c r="R322" s="144">
        <f t="shared" si="180"/>
        <v>21606517</v>
      </c>
    </row>
    <row r="323" s="9" customFormat="1" ht="19.5" customHeight="1" spans="1:18">
      <c r="A323" s="237">
        <f>A321+1</f>
        <v>127</v>
      </c>
      <c r="B323" s="220" t="s">
        <v>219</v>
      </c>
      <c r="C323" s="115" t="s">
        <v>224</v>
      </c>
      <c r="D323" s="115">
        <v>60.01</v>
      </c>
      <c r="E323" s="228" t="s">
        <v>226</v>
      </c>
      <c r="F323" s="222" t="s">
        <v>41</v>
      </c>
      <c r="G323" s="223" t="s">
        <v>12</v>
      </c>
      <c r="H323" s="259">
        <v>35404730</v>
      </c>
      <c r="I323" s="198">
        <v>275462</v>
      </c>
      <c r="J323" s="198">
        <f t="shared" si="204"/>
        <v>150000</v>
      </c>
      <c r="K323" s="198">
        <f t="shared" si="205"/>
        <v>150000</v>
      </c>
      <c r="L323" s="198">
        <v>0</v>
      </c>
      <c r="M323" s="198"/>
      <c r="N323" s="198">
        <v>150000</v>
      </c>
      <c r="O323" s="312"/>
      <c r="P323" s="312"/>
      <c r="Q323" s="312"/>
      <c r="R323" s="314">
        <f t="shared" si="180"/>
        <v>150000</v>
      </c>
    </row>
    <row r="324" s="9" customFormat="1" ht="24.75" customHeight="1" spans="1:18">
      <c r="A324" s="237"/>
      <c r="B324" s="220"/>
      <c r="C324" s="118"/>
      <c r="D324" s="118"/>
      <c r="E324" s="228"/>
      <c r="F324" s="222"/>
      <c r="G324" s="223" t="s">
        <v>21</v>
      </c>
      <c r="H324" s="259">
        <v>35404730</v>
      </c>
      <c r="I324" s="198">
        <v>275462</v>
      </c>
      <c r="J324" s="198">
        <f t="shared" si="204"/>
        <v>150000</v>
      </c>
      <c r="K324" s="198">
        <f t="shared" si="205"/>
        <v>150000</v>
      </c>
      <c r="L324" s="198">
        <v>0</v>
      </c>
      <c r="M324" s="198"/>
      <c r="N324" s="198">
        <v>150000</v>
      </c>
      <c r="O324" s="312"/>
      <c r="P324" s="312"/>
      <c r="Q324" s="312"/>
      <c r="R324" s="314">
        <f t="shared" si="180"/>
        <v>150000</v>
      </c>
    </row>
    <row r="325" s="2" customFormat="1" customHeight="1" spans="1:18">
      <c r="A325" s="302" t="s">
        <v>82</v>
      </c>
      <c r="B325" s="302"/>
      <c r="C325" s="302"/>
      <c r="D325" s="302"/>
      <c r="E325" s="302"/>
      <c r="F325" s="302"/>
      <c r="G325" s="74" t="s">
        <v>12</v>
      </c>
      <c r="H325" s="50">
        <f>H327</f>
        <v>28000</v>
      </c>
      <c r="I325" s="50">
        <f>I327</f>
        <v>0</v>
      </c>
      <c r="J325" s="50">
        <f t="shared" ref="J325:P325" si="208">J327</f>
        <v>28000</v>
      </c>
      <c r="K325" s="50">
        <f t="shared" si="208"/>
        <v>28000</v>
      </c>
      <c r="L325" s="50">
        <f t="shared" si="208"/>
        <v>0</v>
      </c>
      <c r="M325" s="50">
        <f t="shared" si="208"/>
        <v>0</v>
      </c>
      <c r="N325" s="50">
        <f t="shared" si="208"/>
        <v>28000</v>
      </c>
      <c r="O325" s="50">
        <f t="shared" si="208"/>
        <v>0</v>
      </c>
      <c r="P325" s="50">
        <f t="shared" si="208"/>
        <v>0</v>
      </c>
      <c r="Q325" s="50" t="e">
        <f>Q327+#REF!+#REF!+#REF!</f>
        <v>#REF!</v>
      </c>
      <c r="R325" s="50" t="e">
        <f>R327+#REF!+#REF!+#REF!</f>
        <v>#REF!</v>
      </c>
    </row>
    <row r="326" s="2" customFormat="1" spans="1:18">
      <c r="A326" s="302"/>
      <c r="B326" s="302"/>
      <c r="C326" s="302"/>
      <c r="D326" s="302"/>
      <c r="E326" s="302"/>
      <c r="F326" s="302"/>
      <c r="G326" s="74" t="s">
        <v>21</v>
      </c>
      <c r="H326" s="50">
        <f>H328</f>
        <v>28000</v>
      </c>
      <c r="I326" s="50">
        <f>I328</f>
        <v>0</v>
      </c>
      <c r="J326" s="50">
        <f t="shared" ref="J326:P326" si="209">J328</f>
        <v>28000</v>
      </c>
      <c r="K326" s="50">
        <f t="shared" si="209"/>
        <v>28000</v>
      </c>
      <c r="L326" s="50">
        <f t="shared" si="209"/>
        <v>0</v>
      </c>
      <c r="M326" s="50">
        <f t="shared" si="209"/>
        <v>0</v>
      </c>
      <c r="N326" s="50">
        <f t="shared" si="209"/>
        <v>28000</v>
      </c>
      <c r="O326" s="50">
        <f t="shared" si="209"/>
        <v>0</v>
      </c>
      <c r="P326" s="50">
        <f t="shared" si="209"/>
        <v>0</v>
      </c>
      <c r="Q326" s="50" t="e">
        <f>Q328+#REF!+#REF!+#REF!</f>
        <v>#REF!</v>
      </c>
      <c r="R326" s="50" t="e">
        <f>R328+#REF!+#REF!+#REF!</f>
        <v>#REF!</v>
      </c>
    </row>
    <row r="327" s="2" customFormat="1" customHeight="1" spans="1:18">
      <c r="A327" s="114">
        <f>A323+1</f>
        <v>128</v>
      </c>
      <c r="B327" s="220" t="s">
        <v>219</v>
      </c>
      <c r="C327" s="115" t="s">
        <v>224</v>
      </c>
      <c r="D327" s="115" t="s">
        <v>39</v>
      </c>
      <c r="E327" s="228" t="s">
        <v>227</v>
      </c>
      <c r="F327" s="222" t="s">
        <v>41</v>
      </c>
      <c r="G327" s="223" t="s">
        <v>12</v>
      </c>
      <c r="H327" s="198">
        <f>J327</f>
        <v>28000</v>
      </c>
      <c r="I327" s="198"/>
      <c r="J327" s="198">
        <f>K327</f>
        <v>28000</v>
      </c>
      <c r="K327" s="198">
        <f t="shared" ref="K327:K328" si="210">L327+N327+O327</f>
        <v>28000</v>
      </c>
      <c r="L327" s="198">
        <v>0</v>
      </c>
      <c r="M327" s="198"/>
      <c r="N327" s="198">
        <v>28000</v>
      </c>
      <c r="O327" s="198"/>
      <c r="P327" s="198"/>
      <c r="Q327" s="198">
        <v>0</v>
      </c>
      <c r="R327" s="144">
        <f t="shared" ref="R327:R334" si="211">J327+Q327</f>
        <v>28000</v>
      </c>
    </row>
    <row r="328" s="2" customFormat="1" ht="39.95" customHeight="1" spans="1:18">
      <c r="A328" s="117"/>
      <c r="B328" s="220"/>
      <c r="C328" s="118"/>
      <c r="D328" s="118"/>
      <c r="E328" s="228"/>
      <c r="F328" s="222"/>
      <c r="G328" s="223" t="s">
        <v>21</v>
      </c>
      <c r="H328" s="198">
        <f>J328</f>
        <v>28000</v>
      </c>
      <c r="I328" s="198"/>
      <c r="J328" s="198">
        <f>K328</f>
        <v>28000</v>
      </c>
      <c r="K328" s="198">
        <f t="shared" si="210"/>
        <v>28000</v>
      </c>
      <c r="L328" s="198">
        <v>0</v>
      </c>
      <c r="M328" s="198"/>
      <c r="N328" s="198">
        <v>28000</v>
      </c>
      <c r="O328" s="198"/>
      <c r="P328" s="198"/>
      <c r="Q328" s="198">
        <v>0</v>
      </c>
      <c r="R328" s="144">
        <f t="shared" si="211"/>
        <v>28000</v>
      </c>
    </row>
    <row r="329" s="2" customFormat="1" ht="15.75" customHeight="1" spans="1:18">
      <c r="A329" s="303" t="s">
        <v>228</v>
      </c>
      <c r="B329" s="303"/>
      <c r="C329" s="303"/>
      <c r="D329" s="303"/>
      <c r="E329" s="303"/>
      <c r="F329" s="303"/>
      <c r="G329" s="85" t="s">
        <v>12</v>
      </c>
      <c r="H329" s="304">
        <f>H331</f>
        <v>0</v>
      </c>
      <c r="I329" s="304"/>
      <c r="J329" s="304">
        <f t="shared" ref="J329:Q330" si="212">J331</f>
        <v>0</v>
      </c>
      <c r="K329" s="304">
        <f t="shared" si="212"/>
        <v>0</v>
      </c>
      <c r="L329" s="304">
        <f t="shared" si="212"/>
        <v>0</v>
      </c>
      <c r="M329" s="304">
        <f t="shared" si="212"/>
        <v>0</v>
      </c>
      <c r="N329" s="304">
        <f t="shared" si="212"/>
        <v>0</v>
      </c>
      <c r="O329" s="304">
        <f t="shared" si="212"/>
        <v>0</v>
      </c>
      <c r="P329" s="304">
        <f t="shared" si="212"/>
        <v>0</v>
      </c>
      <c r="Q329" s="304">
        <f>Q331</f>
        <v>0</v>
      </c>
      <c r="R329" s="145">
        <f t="shared" si="211"/>
        <v>0</v>
      </c>
    </row>
    <row r="330" s="2" customFormat="1" spans="1:18">
      <c r="A330" s="303"/>
      <c r="B330" s="303"/>
      <c r="C330" s="303"/>
      <c r="D330" s="303"/>
      <c r="E330" s="303"/>
      <c r="F330" s="303"/>
      <c r="G330" s="85" t="s">
        <v>21</v>
      </c>
      <c r="H330" s="304">
        <f>H334</f>
        <v>0</v>
      </c>
      <c r="I330" s="304"/>
      <c r="J330" s="304">
        <f t="shared" ref="J330:P330" si="213">J334</f>
        <v>0</v>
      </c>
      <c r="K330" s="304">
        <f t="shared" si="213"/>
        <v>0</v>
      </c>
      <c r="L330" s="304">
        <f t="shared" si="213"/>
        <v>0</v>
      </c>
      <c r="M330" s="304">
        <f t="shared" si="213"/>
        <v>0</v>
      </c>
      <c r="N330" s="304">
        <f t="shared" si="213"/>
        <v>0</v>
      </c>
      <c r="O330" s="304">
        <f t="shared" si="213"/>
        <v>0</v>
      </c>
      <c r="P330" s="304">
        <f t="shared" si="213"/>
        <v>0</v>
      </c>
      <c r="Q330" s="304">
        <f t="shared" si="212"/>
        <v>0</v>
      </c>
      <c r="R330" s="145">
        <f t="shared" si="211"/>
        <v>0</v>
      </c>
    </row>
    <row r="331" s="2" customFormat="1" ht="15.75" customHeight="1" spans="1:18">
      <c r="A331" s="305" t="s">
        <v>82</v>
      </c>
      <c r="B331" s="305"/>
      <c r="C331" s="305"/>
      <c r="D331" s="305"/>
      <c r="E331" s="306"/>
      <c r="F331" s="302"/>
      <c r="G331" s="74" t="s">
        <v>12</v>
      </c>
      <c r="H331" s="50">
        <f>H333</f>
        <v>0</v>
      </c>
      <c r="I331" s="50"/>
      <c r="J331" s="50">
        <f t="shared" ref="J331:P332" si="214">J333</f>
        <v>0</v>
      </c>
      <c r="K331" s="50">
        <f t="shared" si="214"/>
        <v>0</v>
      </c>
      <c r="L331" s="50">
        <f t="shared" si="214"/>
        <v>0</v>
      </c>
      <c r="M331" s="50">
        <f t="shared" si="214"/>
        <v>0</v>
      </c>
      <c r="N331" s="50">
        <f t="shared" si="214"/>
        <v>0</v>
      </c>
      <c r="O331" s="50">
        <f t="shared" si="214"/>
        <v>0</v>
      </c>
      <c r="P331" s="50">
        <f t="shared" si="214"/>
        <v>0</v>
      </c>
      <c r="Q331" s="50">
        <v>0</v>
      </c>
      <c r="R331" s="71">
        <f t="shared" si="211"/>
        <v>0</v>
      </c>
    </row>
    <row r="332" s="2" customFormat="1" spans="1:18">
      <c r="A332" s="305"/>
      <c r="B332" s="305"/>
      <c r="C332" s="305"/>
      <c r="D332" s="305"/>
      <c r="E332" s="306"/>
      <c r="F332" s="302"/>
      <c r="G332" s="74" t="s">
        <v>21</v>
      </c>
      <c r="H332" s="50">
        <f>H334</f>
        <v>0</v>
      </c>
      <c r="I332" s="50"/>
      <c r="J332" s="50">
        <f t="shared" si="214"/>
        <v>0</v>
      </c>
      <c r="K332" s="50">
        <f t="shared" si="214"/>
        <v>0</v>
      </c>
      <c r="L332" s="50">
        <f t="shared" si="214"/>
        <v>0</v>
      </c>
      <c r="M332" s="50">
        <f t="shared" si="214"/>
        <v>0</v>
      </c>
      <c r="N332" s="50">
        <f t="shared" si="214"/>
        <v>0</v>
      </c>
      <c r="O332" s="50">
        <f t="shared" si="214"/>
        <v>0</v>
      </c>
      <c r="P332" s="50">
        <f t="shared" si="214"/>
        <v>0</v>
      </c>
      <c r="Q332" s="50">
        <v>0</v>
      </c>
      <c r="R332" s="71">
        <f t="shared" si="211"/>
        <v>0</v>
      </c>
    </row>
    <row r="333" s="6" customFormat="1" customHeight="1" spans="1:18">
      <c r="A333" s="307"/>
      <c r="B333" s="214"/>
      <c r="C333" s="62"/>
      <c r="D333" s="62"/>
      <c r="E333" s="78"/>
      <c r="F333" s="308"/>
      <c r="G333" s="65" t="s">
        <v>12</v>
      </c>
      <c r="H333" s="309">
        <f>P333</f>
        <v>0</v>
      </c>
      <c r="I333" s="313"/>
      <c r="J333" s="124">
        <f>K333</f>
        <v>0</v>
      </c>
      <c r="K333" s="124">
        <f>L333+N333+O333+P333</f>
        <v>0</v>
      </c>
      <c r="L333" s="124">
        <v>0</v>
      </c>
      <c r="M333" s="124"/>
      <c r="N333" s="124"/>
      <c r="O333" s="124"/>
      <c r="P333" s="124">
        <v>0</v>
      </c>
      <c r="Q333" s="315"/>
      <c r="R333" s="314">
        <f t="shared" si="211"/>
        <v>0</v>
      </c>
    </row>
    <row r="334" s="6" customFormat="1" ht="18" customHeight="1" spans="1:18">
      <c r="A334" s="214"/>
      <c r="B334" s="214"/>
      <c r="C334" s="68"/>
      <c r="D334" s="68"/>
      <c r="E334" s="78"/>
      <c r="F334" s="310"/>
      <c r="G334" s="65" t="s">
        <v>21</v>
      </c>
      <c r="H334" s="309">
        <f>P334</f>
        <v>0</v>
      </c>
      <c r="I334" s="313"/>
      <c r="J334" s="124">
        <f>K334</f>
        <v>0</v>
      </c>
      <c r="K334" s="124">
        <f>L334+N334+O334+P334</f>
        <v>0</v>
      </c>
      <c r="L334" s="124">
        <v>0</v>
      </c>
      <c r="M334" s="124"/>
      <c r="N334" s="124"/>
      <c r="O334" s="124"/>
      <c r="P334" s="124">
        <v>0</v>
      </c>
      <c r="Q334" s="315"/>
      <c r="R334" s="314">
        <f t="shared" si="211"/>
        <v>0</v>
      </c>
    </row>
    <row r="336" spans="5:18">
      <c r="E336" s="16" t="s">
        <v>229</v>
      </c>
      <c r="F336" s="3"/>
      <c r="G336" s="16" t="s">
        <v>230</v>
      </c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5:18">
      <c r="E337" s="16"/>
      <c r="F337" s="3"/>
      <c r="G337" s="16" t="s">
        <v>231</v>
      </c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5:5">
      <c r="E338" s="16"/>
    </row>
    <row r="339" spans="5:16">
      <c r="E339" s="311"/>
      <c r="P339" s="146"/>
    </row>
    <row r="340" spans="16:16">
      <c r="P340" s="146"/>
    </row>
    <row r="341" spans="18:18">
      <c r="R341" s="143"/>
    </row>
    <row r="343" spans="16:16">
      <c r="P343" s="146"/>
    </row>
  </sheetData>
  <autoFilter xmlns:etc="http://www.wps.cn/officeDocument/2017/etCustomData" ref="A10:R334" etc:filterBottomFollowUsedRange="0">
    <extLst/>
  </autoFilter>
  <mergeCells count="848">
    <mergeCell ref="A1:R1"/>
    <mergeCell ref="A2:P2"/>
    <mergeCell ref="A3:P3"/>
    <mergeCell ref="B4:E4"/>
    <mergeCell ref="B5:E5"/>
    <mergeCell ref="K6:P6"/>
    <mergeCell ref="L7:P7"/>
    <mergeCell ref="L8:O8"/>
    <mergeCell ref="G336:R336"/>
    <mergeCell ref="G337:R337"/>
    <mergeCell ref="A6:A9"/>
    <mergeCell ref="A23:A24"/>
    <mergeCell ref="A25:A26"/>
    <mergeCell ref="A27:A28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5:A56"/>
    <mergeCell ref="A57:A58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5:A176"/>
    <mergeCell ref="A177:A178"/>
    <mergeCell ref="A179:A180"/>
    <mergeCell ref="A183:A184"/>
    <mergeCell ref="A185:A186"/>
    <mergeCell ref="A187:A188"/>
    <mergeCell ref="A189:A190"/>
    <mergeCell ref="A191:A192"/>
    <mergeCell ref="A193:A194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21:A222"/>
    <mergeCell ref="A225:A226"/>
    <mergeCell ref="A227:A228"/>
    <mergeCell ref="A229:A230"/>
    <mergeCell ref="A231:A232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5:A266"/>
    <mergeCell ref="A267:A268"/>
    <mergeCell ref="A271:A272"/>
    <mergeCell ref="A273:A274"/>
    <mergeCell ref="A275:A276"/>
    <mergeCell ref="A277:A278"/>
    <mergeCell ref="A279:A280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5:A306"/>
    <mergeCell ref="A307:A308"/>
    <mergeCell ref="A309:A310"/>
    <mergeCell ref="A315:A316"/>
    <mergeCell ref="A317:A318"/>
    <mergeCell ref="A319:A320"/>
    <mergeCell ref="A321:A322"/>
    <mergeCell ref="A323:A324"/>
    <mergeCell ref="A327:A328"/>
    <mergeCell ref="A333:A334"/>
    <mergeCell ref="B6:B9"/>
    <mergeCell ref="B23:B24"/>
    <mergeCell ref="B25:B26"/>
    <mergeCell ref="B27:B28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5:B56"/>
    <mergeCell ref="B57:B58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5:B176"/>
    <mergeCell ref="B177:B178"/>
    <mergeCell ref="B179:B180"/>
    <mergeCell ref="B183:B184"/>
    <mergeCell ref="B185:B186"/>
    <mergeCell ref="B187:B188"/>
    <mergeCell ref="B189:B190"/>
    <mergeCell ref="B191:B192"/>
    <mergeCell ref="B193:B194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21:B222"/>
    <mergeCell ref="B225:B226"/>
    <mergeCell ref="B227:B228"/>
    <mergeCell ref="B229:B230"/>
    <mergeCell ref="B231:B232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5:B266"/>
    <mergeCell ref="B267:B268"/>
    <mergeCell ref="B271:B272"/>
    <mergeCell ref="B273:B274"/>
    <mergeCell ref="B275:B276"/>
    <mergeCell ref="B277:B278"/>
    <mergeCell ref="B279:B280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5:B306"/>
    <mergeCell ref="B307:B308"/>
    <mergeCell ref="B309:B310"/>
    <mergeCell ref="B315:B316"/>
    <mergeCell ref="B317:B318"/>
    <mergeCell ref="B319:B320"/>
    <mergeCell ref="B321:B322"/>
    <mergeCell ref="B323:B324"/>
    <mergeCell ref="B327:B328"/>
    <mergeCell ref="B333:B334"/>
    <mergeCell ref="C6:C9"/>
    <mergeCell ref="C23:C24"/>
    <mergeCell ref="C25:C26"/>
    <mergeCell ref="C27:C28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5:C56"/>
    <mergeCell ref="C57:C58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5:C176"/>
    <mergeCell ref="C177:C178"/>
    <mergeCell ref="C179:C180"/>
    <mergeCell ref="C183:C184"/>
    <mergeCell ref="C185:C186"/>
    <mergeCell ref="C187:C188"/>
    <mergeCell ref="C189:C190"/>
    <mergeCell ref="C191:C192"/>
    <mergeCell ref="C193:C194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21:C222"/>
    <mergeCell ref="C225:C226"/>
    <mergeCell ref="C227:C228"/>
    <mergeCell ref="C229:C230"/>
    <mergeCell ref="C231:C232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5:C266"/>
    <mergeCell ref="C267:C268"/>
    <mergeCell ref="C271:C272"/>
    <mergeCell ref="C273:C274"/>
    <mergeCell ref="C275:C276"/>
    <mergeCell ref="C277:C278"/>
    <mergeCell ref="C279:C280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5:C306"/>
    <mergeCell ref="C307:C308"/>
    <mergeCell ref="C309:C310"/>
    <mergeCell ref="C315:C316"/>
    <mergeCell ref="C317:C318"/>
    <mergeCell ref="C319:C320"/>
    <mergeCell ref="C321:C322"/>
    <mergeCell ref="C323:C324"/>
    <mergeCell ref="C327:C328"/>
    <mergeCell ref="C333:C334"/>
    <mergeCell ref="D6:D9"/>
    <mergeCell ref="D23:D24"/>
    <mergeCell ref="D25:D26"/>
    <mergeCell ref="D27:D28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5:D56"/>
    <mergeCell ref="D57:D58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5:D176"/>
    <mergeCell ref="D177:D178"/>
    <mergeCell ref="D179:D180"/>
    <mergeCell ref="D183:D184"/>
    <mergeCell ref="D185:D186"/>
    <mergeCell ref="D187:D188"/>
    <mergeCell ref="D189:D190"/>
    <mergeCell ref="D191:D192"/>
    <mergeCell ref="D193:D194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21:D222"/>
    <mergeCell ref="D225:D226"/>
    <mergeCell ref="D227:D228"/>
    <mergeCell ref="D229:D230"/>
    <mergeCell ref="D231:D232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5:D266"/>
    <mergeCell ref="D267:D268"/>
    <mergeCell ref="D271:D272"/>
    <mergeCell ref="D273:D274"/>
    <mergeCell ref="D275:D276"/>
    <mergeCell ref="D277:D278"/>
    <mergeCell ref="D279:D280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5:D306"/>
    <mergeCell ref="D307:D308"/>
    <mergeCell ref="D309:D310"/>
    <mergeCell ref="D315:D316"/>
    <mergeCell ref="D317:D318"/>
    <mergeCell ref="D319:D320"/>
    <mergeCell ref="D321:D322"/>
    <mergeCell ref="D323:D324"/>
    <mergeCell ref="D327:D328"/>
    <mergeCell ref="D333:D334"/>
    <mergeCell ref="E6:E9"/>
    <mergeCell ref="E23:E24"/>
    <mergeCell ref="E27:E28"/>
    <mergeCell ref="E33:E34"/>
    <mergeCell ref="E37:E38"/>
    <mergeCell ref="E39:E40"/>
    <mergeCell ref="E41:E42"/>
    <mergeCell ref="E43:E44"/>
    <mergeCell ref="E45:E46"/>
    <mergeCell ref="E47:E48"/>
    <mergeCell ref="E49:E50"/>
    <mergeCell ref="E55:E56"/>
    <mergeCell ref="E57:E58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5:E176"/>
    <mergeCell ref="E177:E178"/>
    <mergeCell ref="E179:E180"/>
    <mergeCell ref="E183:E184"/>
    <mergeCell ref="E185:E186"/>
    <mergeCell ref="E187:E188"/>
    <mergeCell ref="E189:E190"/>
    <mergeCell ref="E191:E192"/>
    <mergeCell ref="E193:E194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21:E222"/>
    <mergeCell ref="E225:E226"/>
    <mergeCell ref="E227:E228"/>
    <mergeCell ref="E229:E230"/>
    <mergeCell ref="E231:E232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5:E266"/>
    <mergeCell ref="E267:E268"/>
    <mergeCell ref="E271:E272"/>
    <mergeCell ref="E273:E274"/>
    <mergeCell ref="E275:E276"/>
    <mergeCell ref="E277:E278"/>
    <mergeCell ref="E279:E280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5:E306"/>
    <mergeCell ref="E307:E308"/>
    <mergeCell ref="E309:E310"/>
    <mergeCell ref="E315:E316"/>
    <mergeCell ref="E317:E318"/>
    <mergeCell ref="E319:E320"/>
    <mergeCell ref="E321:E322"/>
    <mergeCell ref="E323:E324"/>
    <mergeCell ref="E327:E328"/>
    <mergeCell ref="E333:E334"/>
    <mergeCell ref="F6:F9"/>
    <mergeCell ref="F23:F24"/>
    <mergeCell ref="F27:F28"/>
    <mergeCell ref="F33:F34"/>
    <mergeCell ref="F37:F38"/>
    <mergeCell ref="F39:F40"/>
    <mergeCell ref="F41:F42"/>
    <mergeCell ref="F43:F44"/>
    <mergeCell ref="F45:F46"/>
    <mergeCell ref="F47:F48"/>
    <mergeCell ref="F49:F50"/>
    <mergeCell ref="F55:F56"/>
    <mergeCell ref="F57:F58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5:F176"/>
    <mergeCell ref="F177:F178"/>
    <mergeCell ref="F179:F180"/>
    <mergeCell ref="F183:F184"/>
    <mergeCell ref="F185:F186"/>
    <mergeCell ref="F187:F188"/>
    <mergeCell ref="F189:F190"/>
    <mergeCell ref="F191:F192"/>
    <mergeCell ref="F193:F194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21:F222"/>
    <mergeCell ref="F225:F226"/>
    <mergeCell ref="F227:F228"/>
    <mergeCell ref="F229:F230"/>
    <mergeCell ref="F231:F232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5:F266"/>
    <mergeCell ref="F267:F268"/>
    <mergeCell ref="F271:F272"/>
    <mergeCell ref="F273:F274"/>
    <mergeCell ref="F275:F276"/>
    <mergeCell ref="F277:F278"/>
    <mergeCell ref="F279:F280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5:F306"/>
    <mergeCell ref="F307:F308"/>
    <mergeCell ref="F309:F310"/>
    <mergeCell ref="F315:F316"/>
    <mergeCell ref="F317:F318"/>
    <mergeCell ref="F319:F320"/>
    <mergeCell ref="F321:F322"/>
    <mergeCell ref="F323:F324"/>
    <mergeCell ref="F327:F328"/>
    <mergeCell ref="F333:F334"/>
    <mergeCell ref="G6:G7"/>
    <mergeCell ref="G8:G9"/>
    <mergeCell ref="H6:H9"/>
    <mergeCell ref="I6:I9"/>
    <mergeCell ref="J6:J9"/>
    <mergeCell ref="K7:K9"/>
    <mergeCell ref="P8:P9"/>
    <mergeCell ref="Q6:Q9"/>
    <mergeCell ref="R6:R9"/>
    <mergeCell ref="E25:F26"/>
    <mergeCell ref="A171:F172"/>
    <mergeCell ref="A173:F174"/>
    <mergeCell ref="E87:F88"/>
    <mergeCell ref="A181:F182"/>
    <mergeCell ref="A53:F54"/>
    <mergeCell ref="A59:F60"/>
    <mergeCell ref="E51:F52"/>
    <mergeCell ref="E35:F36"/>
    <mergeCell ref="A29:F30"/>
    <mergeCell ref="A31:F32"/>
    <mergeCell ref="A21:F22"/>
    <mergeCell ref="A11:F12"/>
    <mergeCell ref="A13:F14"/>
    <mergeCell ref="A15:F16"/>
    <mergeCell ref="A17:F18"/>
    <mergeCell ref="A325:F326"/>
    <mergeCell ref="A263:F264"/>
    <mergeCell ref="A195:F196"/>
    <mergeCell ref="A303:F304"/>
    <mergeCell ref="A311:F312"/>
    <mergeCell ref="A313:F314"/>
    <mergeCell ref="A269:F270"/>
    <mergeCell ref="A281:F282"/>
    <mergeCell ref="A283:F284"/>
    <mergeCell ref="A233:F234"/>
    <mergeCell ref="A235:F236"/>
    <mergeCell ref="A223:F224"/>
    <mergeCell ref="A329:F330"/>
    <mergeCell ref="A331:F332"/>
    <mergeCell ref="A217:F218"/>
    <mergeCell ref="A219:F220"/>
    <mergeCell ref="A19:F20"/>
  </mergeCells>
  <pageMargins left="0.196850393700787" right="0.196850393700787" top="0.748031496062992" bottom="0.196850393700787" header="0.31496062992126" footer="0.196850393700787"/>
  <pageSetup paperSize="9" scale="75" orientation="landscape"/>
  <headerFooter/>
  <rowBreaks count="10" manualBreakCount="10">
    <brk id="40" max="16383" man="1"/>
    <brk id="76" max="17" man="1"/>
    <brk id="108" max="17" man="1"/>
    <brk id="142" max="17" man="1"/>
    <brk id="166" max="17" man="1"/>
    <brk id="194" max="17" man="1"/>
    <brk id="220" max="17" man="1"/>
    <brk id="250" max="17" man="1"/>
    <brk id="282" max="17" man="1"/>
    <brk id="310" max="1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IonutVasile</dc:creator>
  <cp:lastModifiedBy>VirginiaAdam</cp:lastModifiedBy>
  <dcterms:created xsi:type="dcterms:W3CDTF">2024-10-10T07:57:00Z</dcterms:created>
  <cp:lastPrinted>2024-12-04T12:44:00Z</cp:lastPrinted>
  <dcterms:modified xsi:type="dcterms:W3CDTF">2025-02-27T14:35:46Z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1582FB8F4806405EA4358E8EACCD46A6_13</vt:lpwstr>
  </property>
  <property fmtid="{D5CDD505-2E9C-101B-9397-08002B2CF9AE}" pid="3" name="KSOProductBuildVer">
    <vt:lpwstr>1033-12.2.0.20323</vt:lpwstr>
  </property>
</Properties>
</file>