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6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STIMARE DEZVOLTARE ZRS" sheetId="1" state="visible" r:id="rId3"/>
    <sheet name="Foaie1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<sst xmlns="http://schemas.openxmlformats.org/spreadsheetml/2006/main" count="112" uniqueCount="80">
  <si>
    <t xml:space="preserve">Anexa 1</t>
  </si>
  <si>
    <t xml:space="preserve">CUT Locuire individuală</t>
  </si>
  <si>
    <t xml:space="preserve">NECESAR ZILNIC APĂ LOCUINȚE</t>
  </si>
  <si>
    <t xml:space="preserve">PUTERE INSTALATĂ LOCUINȚE</t>
  </si>
  <si>
    <t xml:space="preserve">CUT Locuire colectivă</t>
  </si>
  <si>
    <t xml:space="preserve">NECESAR ZILNIC APĂ DOTĂRI, ECHIPAMENTE, COMERCIAL, BIROURI</t>
  </si>
  <si>
    <t xml:space="preserve">PUTERE DOTĂRI, ECHIPAMENT, COMERCIAL, BIROURI</t>
  </si>
  <si>
    <t xml:space="preserve">CUT Dotari/Echipamente/Comercial/Birouri</t>
  </si>
  <si>
    <t xml:space="preserve">NECESAR ZILNIC APĂ ACTIVITĂȚI PRODUCTIVE</t>
  </si>
  <si>
    <t xml:space="preserve">PUTERE ACTIVITĂȚI PRODUCTIVE</t>
  </si>
  <si>
    <t xml:space="preserve">CUT Activitati productive </t>
  </si>
  <si>
    <t xml:space="preserve">NR. CRT.</t>
  </si>
  <si>
    <t xml:space="preserve">DENUMIRE ZONĂ DE RESTRUCTURAE URBANĂ</t>
  </si>
  <si>
    <t xml:space="preserve">SUPRAFAȚĂ ZRS</t>
  </si>
  <si>
    <t xml:space="preserve">CIRCULAȚII</t>
  </si>
  <si>
    <t xml:space="preserve">SUPRAFAȚĂ TOTALĂ ZONĂ FUNCȚIONALĂ 
(exclusiv circulații)</t>
  </si>
  <si>
    <t xml:space="preserve">LOCUIRE INDIVIDUALĂ
(din zona functională exclusiv circulații)</t>
  </si>
  <si>
    <t xml:space="preserve">LOCUIRE COLECTIVĂ
(din zona functională exclusiv circulații)</t>
  </si>
  <si>
    <t xml:space="preserve">SPAȚII VERZI 
(din zona functională exclusiv circulații)</t>
  </si>
  <si>
    <t xml:space="preserve">DOTĂRI/ECHIPAMENTE
COMERCIAL/BIROURI
(din zona functională exclusiv circulații)</t>
  </si>
  <si>
    <t xml:space="preserve">ACTIVITĂȚI PRODUCTIVE 
(din zona functională excusiv circulații)</t>
  </si>
  <si>
    <t xml:space="preserve">LOCUINȚE / APARTAMENTE / LOCUITORI / UTILIZATORI
(din zona functională exclusiv circulații)</t>
  </si>
  <si>
    <t xml:space="preserve">TOTAL VERIFICARE</t>
  </si>
  <si>
    <t xml:space="preserve">NECESAR CAPACITĂȚI REȚELE EDILITARE 
(ESTIMAT)</t>
  </si>
  <si>
    <t xml:space="preserve">mp</t>
  </si>
  <si>
    <t xml:space="preserve">ha</t>
  </si>
  <si>
    <t xml:space="preserve">%</t>
  </si>
  <si>
    <t xml:space="preserve">mp teren</t>
  </si>
  <si>
    <t xml:space="preserve">ADC</t>
  </si>
  <si>
    <t xml:space="preserve">Nr. locuinte
pe lot</t>
  </si>
  <si>
    <t xml:space="preserve">Nr. 
Apart.</t>
  </si>
  <si>
    <t xml:space="preserve">Nr. 
Locuitori</t>
  </si>
  <si>
    <t xml:space="preserve">Nr. Utilizatori dotări</t>
  </si>
  <si>
    <t xml:space="preserve">Nr. Utilizatori industrie</t>
  </si>
  <si>
    <t xml:space="preserve">Sp. verde/loc.</t>
  </si>
  <si>
    <t xml:space="preserve">NECESAR APĂ Qzi [m³/zi]</t>
  </si>
  <si>
    <t xml:space="preserve">NECESAR EN. EL. Pi [kW - putere instalată]</t>
  </si>
  <si>
    <t xml:space="preserve">NECESAR GAZ NAT. [Nm³/h]</t>
  </si>
  <si>
    <t xml:space="preserve">NECESAR ÎNCĂLZIRE SPAȚII [kW]</t>
  </si>
  <si>
    <t xml:space="preserve">NECESAR ÎNCĂLZIRE APĂ CALDĂ MENAJERĂ [kW]</t>
  </si>
  <si>
    <t xml:space="preserve">Zonă de restructurare urbană Nordului</t>
  </si>
  <si>
    <t xml:space="preserve">Zonă de restructurare urbană Lacul Iezer</t>
  </si>
  <si>
    <t xml:space="preserve">Zonă de restructurare urbană Lacul Amara</t>
  </si>
  <si>
    <t xml:space="preserve">n.a.</t>
  </si>
  <si>
    <t xml:space="preserve">Zonă de restructurare urbană Slobozia Vest</t>
  </si>
  <si>
    <t xml:space="preserve">Zonă de restructurare urbană DN2C - Amara 1</t>
  </si>
  <si>
    <t xml:space="preserve">Zonă de restructurare urbană Slobozia Nouă 1</t>
  </si>
  <si>
    <t xml:space="preserve">Zonă de restructurare urbană Slobozia Nouă 2</t>
  </si>
  <si>
    <t xml:space="preserve">Zonă de restructurare urbană Slobozia Nouă 3</t>
  </si>
  <si>
    <t xml:space="preserve">Zonă de restructurare urbană Slobozia - Ciulnița</t>
  </si>
  <si>
    <t xml:space="preserve">Zonă de restructurare urbană Slobozia Sud 1</t>
  </si>
  <si>
    <t xml:space="preserve">Zonă de restructurare urbană DN2C - Amara 2</t>
  </si>
  <si>
    <t xml:space="preserve">Zonă de restructurare urbană Bora 1</t>
  </si>
  <si>
    <t xml:space="preserve">Zonă de restructurare urbană Bora 2</t>
  </si>
  <si>
    <t xml:space="preserve">Zonă de restructurare urbană Gării Noi</t>
  </si>
  <si>
    <t xml:space="preserve">Zonă de restructurare urbană Parc IMM 2</t>
  </si>
  <si>
    <t xml:space="preserve">Zonă de restructurare urbană Parc Industrial Nordului</t>
  </si>
  <si>
    <t xml:space="preserve">Zonă de restructurare urbană Complex sportiv Slobozia Nouă</t>
  </si>
  <si>
    <t xml:space="preserve">Zonă de restructurare urbană Slobozia Nouă Nord</t>
  </si>
  <si>
    <t xml:space="preserve">Zonă de restructurare urbană Slobozia Nouă DN 21</t>
  </si>
  <si>
    <t xml:space="preserve">Zonă de restructurare urbană Slobozia Nouă Vest</t>
  </si>
  <si>
    <t xml:space="preserve">Zonă de restructurare urbană Filaturii</t>
  </si>
  <si>
    <t xml:space="preserve">Zonă de restructurare urbană Șoseaua de Centură 1</t>
  </si>
  <si>
    <t xml:space="preserve">Zonă de restructurare urbană DN 2A</t>
  </si>
  <si>
    <t xml:space="preserve">Zonă de restructurare urbană Parc Sportiv Municipal</t>
  </si>
  <si>
    <t xml:space="preserve">Zonă de restructurare urbană Nitramonia 2</t>
  </si>
  <si>
    <t xml:space="preserve">Zonă de restructurare urbană Bora 3</t>
  </si>
  <si>
    <t xml:space="preserve">Zona de restructurare urbană Slobozia Sud 2</t>
  </si>
  <si>
    <t xml:space="preserve">278,41</t>
  </si>
  <si>
    <t xml:space="preserve">Zona de restructurare urbană Piața Gării Vechi</t>
  </si>
  <si>
    <t xml:space="preserve">Zona de restructurare urbană Șoseaua Amara</t>
  </si>
  <si>
    <t xml:space="preserve">Zona de restructurare urbană Bazar</t>
  </si>
  <si>
    <t xml:space="preserve">Zona de restructurare urbană zona industrială Gării Noi</t>
  </si>
  <si>
    <t xml:space="preserve">Zona de restructurare urbană - Gara nouă Ciulnița II</t>
  </si>
  <si>
    <t xml:space="preserve">TOTAL</t>
  </si>
  <si>
    <t xml:space="preserve">LOCUIRE INDIVIDUALĂ</t>
  </si>
  <si>
    <t xml:space="preserve">LOCUIRE COLECTIVĂ</t>
  </si>
  <si>
    <t xml:space="preserve">SPAȚII VERZI </t>
  </si>
  <si>
    <t xml:space="preserve">DOTĂRI/ECHIPAMENTE/COMERCIAL/BIROURI</t>
  </si>
  <si>
    <t xml:space="preserve">ACTIVITĂȚI PRODUCTIVE 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</si>
</sst>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0%"/>
    <numFmt numFmtId="166" formatCode="0"/>
    <numFmt numFmtId="167" formatCode="#,##0&quot; mp&quot;"/>
    <numFmt numFmtId="168" formatCode="#,##0.00&quot; ha&quot;"/>
    <numFmt numFmtId="169" formatCode="#,##0&quot; locuințe&quot;"/>
    <numFmt numFmtId="170" formatCode="#,##0&quot; ap.&quot;"/>
    <numFmt numFmtId="171" formatCode="#,##0&quot; loc.&quot;"/>
    <numFmt numFmtId="172" formatCode="#,##0&quot; util.&quot;"/>
    <numFmt numFmtId="173" formatCode="#,##0&quot; mp/loc&quot;"/>
    <numFmt numFmtId="174" formatCode="0.00"/>
    <numFmt numFmtId="175" formatCode="#,##0&quot; locuitori&quot;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theme="1"/>
      <name val="Calibri"/>
      <family val="2"/>
      <charset val="238"/>
    </font>
    <font>
      <sz val="12"/>
      <color theme="1"/>
      <name val="Calibri"/>
      <family val="2"/>
      <charset val="1"/>
    </font>
    <font>
      <b val="true"/>
      <sz val="12"/>
      <color theme="1"/>
      <name val="Calibri"/>
      <family val="2"/>
      <charset val="1"/>
    </font>
    <font>
      <b val="true"/>
      <sz val="14"/>
      <color theme="1"/>
      <name val="Calibri"/>
      <family val="2"/>
      <charset val="1"/>
    </font>
    <font>
      <b val="true"/>
      <sz val="12"/>
      <color rgb="FFFF0000"/>
      <name val="Calibri"/>
      <family val="2"/>
      <charset val="1"/>
    </font>
    <font>
      <b val="true"/>
      <sz val="14"/>
      <color theme="1"/>
      <name val="Calibri"/>
      <family val="2"/>
      <charset val="238"/>
    </font>
    <font>
      <b val="true"/>
      <sz val="12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5999"/>
        <bgColor rgb="FFFFCC99"/>
      </patternFill>
    </fill>
    <fill>
      <patternFill patternType="solid">
        <fgColor theme="5"/>
        <bgColor rgb="FFFF8080"/>
      </patternFill>
    </fill>
    <fill>
      <patternFill patternType="solid">
        <fgColor theme="9" tint="0.5999"/>
        <bgColor rgb="FFCCFFCC"/>
      </patternFill>
    </fill>
    <fill>
      <patternFill patternType="solid">
        <fgColor rgb="FFFF0000"/>
        <bgColor rgb="FF993300"/>
      </patternFill>
    </fill>
    <fill>
      <patternFill patternType="solid">
        <fgColor rgb="FF996633"/>
        <bgColor rgb="FF80808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1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1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3" borderId="1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4" borderId="1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5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5" borderId="1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5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6" borderId="1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5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3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7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75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4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4" fontId="9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5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6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0" fillId="0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0" fillId="0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0" fillId="0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0" fillId="0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96633"/>
      <rgbColor rgb="FF800080"/>
      <rgbColor rgb="FF008080"/>
      <rgbColor rgb="FFC5E0B4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D7D31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AJ4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3" ySplit="0" topLeftCell="D1" activePane="topRight" state="frozen"/>
      <selection pane="topLeft" activeCell="A1" activeCellId="0" sqref="A1"/>
      <selection pane="topRight" activeCell="C1" activeCellId="0" sqref="C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2" width="6.57"/>
    <col collapsed="false" customWidth="true" hidden="false" outlineLevel="0" max="3" min="3" style="0" width="69.85"/>
    <col collapsed="false" customWidth="true" hidden="false" outlineLevel="0" max="4" min="4" style="2" width="15.14"/>
    <col collapsed="false" customWidth="true" hidden="false" outlineLevel="0" max="5" min="5" style="2" width="11.29"/>
    <col collapsed="false" customWidth="true" hidden="false" outlineLevel="0" max="6" min="6" style="2" width="7.71"/>
    <col collapsed="false" customWidth="true" hidden="false" outlineLevel="0" max="7" min="7" style="2" width="13.71"/>
    <col collapsed="false" customWidth="true" hidden="false" outlineLevel="0" max="8" min="8" style="0" width="19"/>
    <col collapsed="false" customWidth="true" hidden="false" outlineLevel="0" max="9" min="9" style="0" width="14.42"/>
    <col collapsed="false" customWidth="true" hidden="false" outlineLevel="0" max="10" min="10" style="0" width="7.71"/>
    <col collapsed="false" customWidth="true" hidden="false" outlineLevel="0" max="12" min="11" style="0" width="12.71"/>
    <col collapsed="false" customWidth="true" hidden="false" outlineLevel="0" max="13" min="13" style="0" width="7.71"/>
    <col collapsed="false" customWidth="true" hidden="false" outlineLevel="0" max="15" min="14" style="0" width="12.71"/>
    <col collapsed="false" customWidth="true" hidden="false" outlineLevel="0" max="16" min="16" style="0" width="7.71"/>
    <col collapsed="false" customWidth="true" hidden="false" outlineLevel="0" max="17" min="17" style="0" width="15.57"/>
    <col collapsed="false" customWidth="true" hidden="false" outlineLevel="0" max="18" min="18" style="0" width="7.71"/>
    <col collapsed="false" customWidth="true" hidden="false" outlineLevel="0" max="20" min="19" style="0" width="12.71"/>
    <col collapsed="false" customWidth="true" hidden="false" outlineLevel="0" max="21" min="21" style="0" width="7.71"/>
    <col collapsed="false" customWidth="true" hidden="false" outlineLevel="0" max="23" min="22" style="0" width="12.71"/>
    <col collapsed="false" customWidth="true" hidden="false" outlineLevel="0" max="24" min="24" style="2" width="14.71"/>
    <col collapsed="false" customWidth="true" hidden="false" outlineLevel="0" max="25" min="25" style="2" width="14.86"/>
    <col collapsed="false" customWidth="true" hidden="false" outlineLevel="0" max="26" min="26" style="2" width="15.42"/>
    <col collapsed="false" customWidth="true" hidden="false" outlineLevel="0" max="28" min="27" style="2" width="15"/>
    <col collapsed="false" customWidth="true" hidden="false" outlineLevel="0" max="29" min="29" style="2" width="13.86"/>
    <col collapsed="false" customWidth="true" hidden="false" outlineLevel="0" max="30" min="30" style="2" width="12.86"/>
    <col collapsed="false" customWidth="true" hidden="false" outlineLevel="0" max="31" min="31" style="3" width="21.85"/>
    <col collapsed="false" customWidth="true" hidden="false" outlineLevel="0" max="32" min="32" style="0" width="23.14"/>
    <col collapsed="false" customWidth="true" hidden="false" outlineLevel="0" max="33" min="33" style="0" width="23.29"/>
    <col collapsed="false" customWidth="true" hidden="false" outlineLevel="0" max="34" min="34" style="0" width="20.71"/>
    <col collapsed="false" customWidth="true" hidden="false" outlineLevel="0" max="35" min="35" style="0" width="31.15"/>
  </cols>
  <sheetData>
    <row r="1" customFormat="false" ht="15" hidden="false" customHeight="false" outlineLevel="0" collapsed="false">
      <c r="C1" s="0" t="s">
        <v>0</v>
      </c>
    </row>
    <row r="2" customFormat="false" ht="23.85" hidden="false" customHeight="false" outlineLevel="0" collapsed="false">
      <c r="P2" s="4" t="s">
        <v>1</v>
      </c>
      <c r="Q2" s="4"/>
      <c r="R2" s="4"/>
      <c r="S2" s="4"/>
      <c r="T2" s="5" t="n">
        <v>0.7</v>
      </c>
      <c r="X2" s="2" t="n">
        <v>10</v>
      </c>
      <c r="Z2" s="2" t="n">
        <v>2.7</v>
      </c>
      <c r="AA2" s="2" t="n">
        <v>0.025</v>
      </c>
      <c r="AC2" s="2" t="n">
        <v>3600</v>
      </c>
      <c r="AE2" s="6" t="s">
        <v>2</v>
      </c>
      <c r="AF2" s="7" t="n">
        <v>0.1</v>
      </c>
      <c r="AG2" s="7" t="n">
        <v>0.05</v>
      </c>
      <c r="AH2" s="8" t="n">
        <v>4.19</v>
      </c>
      <c r="AI2" s="8" t="s">
        <v>3</v>
      </c>
      <c r="AJ2" s="7" t="n">
        <v>12</v>
      </c>
    </row>
    <row r="3" customFormat="false" ht="35.05" hidden="false" customHeight="false" outlineLevel="0" collapsed="false">
      <c r="P3" s="4" t="s">
        <v>4</v>
      </c>
      <c r="Q3" s="4"/>
      <c r="R3" s="4"/>
      <c r="S3" s="4"/>
      <c r="T3" s="5" t="n">
        <v>1</v>
      </c>
      <c r="X3" s="2" t="n">
        <v>5</v>
      </c>
      <c r="Z3" s="2" t="n">
        <v>0.03</v>
      </c>
      <c r="AA3" s="2" t="n">
        <v>3.5</v>
      </c>
      <c r="AC3" s="2" t="n">
        <v>0.8</v>
      </c>
      <c r="AD3" s="2" t="n">
        <f aca="false">AC2/(AC3*AC4)</f>
        <v>0.125698324022346</v>
      </c>
      <c r="AE3" s="6" t="s">
        <v>5</v>
      </c>
      <c r="AF3" s="7" t="n">
        <v>0.055</v>
      </c>
      <c r="AG3" s="7" t="n">
        <v>0.025</v>
      </c>
      <c r="AH3" s="7" t="n">
        <v>40</v>
      </c>
      <c r="AI3" s="9" t="s">
        <v>6</v>
      </c>
      <c r="AJ3" s="7" t="n">
        <v>0.07</v>
      </c>
    </row>
    <row r="4" customFormat="false" ht="23.85" hidden="false" customHeight="false" outlineLevel="0" collapsed="false">
      <c r="P4" s="4" t="s">
        <v>7</v>
      </c>
      <c r="Q4" s="4"/>
      <c r="R4" s="4"/>
      <c r="S4" s="4"/>
      <c r="T4" s="5" t="n">
        <v>1.5</v>
      </c>
      <c r="X4" s="2" t="n">
        <f aca="false">X2/X3</f>
        <v>2</v>
      </c>
      <c r="Z4" s="2" t="n">
        <v>3</v>
      </c>
      <c r="AA4" s="2" t="n">
        <v>0.015</v>
      </c>
      <c r="AC4" s="2" t="n">
        <v>35800</v>
      </c>
      <c r="AE4" s="6" t="s">
        <v>8</v>
      </c>
      <c r="AF4" s="7" t="n">
        <v>0.15</v>
      </c>
      <c r="AG4" s="7" t="n">
        <v>0.01</v>
      </c>
      <c r="AH4" s="7" t="n">
        <f aca="false">AH2*AH3</f>
        <v>167.6</v>
      </c>
      <c r="AI4" s="9" t="s">
        <v>9</v>
      </c>
      <c r="AJ4" s="7" t="n">
        <v>0.08</v>
      </c>
    </row>
    <row r="5" customFormat="false" ht="15" hidden="false" customHeight="false" outlineLevel="0" collapsed="false">
      <c r="P5" s="4" t="s">
        <v>10</v>
      </c>
      <c r="Q5" s="4"/>
      <c r="R5" s="4"/>
      <c r="S5" s="4"/>
      <c r="T5" s="5" t="n">
        <v>1.2</v>
      </c>
      <c r="AE5" s="6"/>
    </row>
    <row r="6" customFormat="false" ht="15" hidden="false" customHeight="false" outlineLevel="0" collapsed="false">
      <c r="P6" s="10"/>
      <c r="Q6" s="10"/>
      <c r="R6" s="10"/>
      <c r="S6" s="10"/>
      <c r="T6" s="2"/>
    </row>
    <row r="7" customFormat="false" ht="69" hidden="false" customHeight="true" outlineLevel="0" collapsed="false">
      <c r="B7" s="11" t="s">
        <v>11</v>
      </c>
      <c r="C7" s="12" t="s">
        <v>12</v>
      </c>
      <c r="D7" s="11" t="s">
        <v>13</v>
      </c>
      <c r="E7" s="11"/>
      <c r="F7" s="11" t="s">
        <v>14</v>
      </c>
      <c r="G7" s="11"/>
      <c r="H7" s="11" t="s">
        <v>15</v>
      </c>
      <c r="I7" s="11"/>
      <c r="J7" s="13" t="s">
        <v>16</v>
      </c>
      <c r="K7" s="13"/>
      <c r="L7" s="13"/>
      <c r="M7" s="14" t="s">
        <v>17</v>
      </c>
      <c r="N7" s="14"/>
      <c r="O7" s="14"/>
      <c r="P7" s="15" t="s">
        <v>18</v>
      </c>
      <c r="Q7" s="15"/>
      <c r="R7" s="16" t="s">
        <v>19</v>
      </c>
      <c r="S7" s="16"/>
      <c r="T7" s="16"/>
      <c r="U7" s="17" t="s">
        <v>20</v>
      </c>
      <c r="V7" s="17"/>
      <c r="W7" s="17"/>
      <c r="X7" s="11" t="s">
        <v>21</v>
      </c>
      <c r="Y7" s="11"/>
      <c r="Z7" s="11"/>
      <c r="AA7" s="11"/>
      <c r="AB7" s="11"/>
      <c r="AC7" s="11"/>
      <c r="AD7" s="18" t="s">
        <v>22</v>
      </c>
      <c r="AE7" s="19" t="s">
        <v>23</v>
      </c>
      <c r="AF7" s="19"/>
      <c r="AG7" s="19"/>
    </row>
    <row r="8" customFormat="false" ht="33.75" hidden="false" customHeight="true" outlineLevel="0" collapsed="false">
      <c r="B8" s="11"/>
      <c r="C8" s="12"/>
      <c r="D8" s="11" t="s">
        <v>24</v>
      </c>
      <c r="E8" s="11" t="s">
        <v>25</v>
      </c>
      <c r="F8" s="11" t="s">
        <v>26</v>
      </c>
      <c r="G8" s="11" t="s">
        <v>24</v>
      </c>
      <c r="H8" s="11" t="s">
        <v>24</v>
      </c>
      <c r="I8" s="11" t="s">
        <v>25</v>
      </c>
      <c r="J8" s="13" t="s">
        <v>26</v>
      </c>
      <c r="K8" s="13" t="s">
        <v>27</v>
      </c>
      <c r="L8" s="13" t="s">
        <v>28</v>
      </c>
      <c r="M8" s="14" t="s">
        <v>26</v>
      </c>
      <c r="N8" s="14" t="s">
        <v>27</v>
      </c>
      <c r="O8" s="14" t="s">
        <v>28</v>
      </c>
      <c r="P8" s="15" t="s">
        <v>26</v>
      </c>
      <c r="Q8" s="15" t="s">
        <v>24</v>
      </c>
      <c r="R8" s="16" t="s">
        <v>26</v>
      </c>
      <c r="S8" s="16" t="s">
        <v>27</v>
      </c>
      <c r="T8" s="16" t="s">
        <v>28</v>
      </c>
      <c r="U8" s="17" t="s">
        <v>26</v>
      </c>
      <c r="V8" s="17" t="s">
        <v>27</v>
      </c>
      <c r="W8" s="17" t="s">
        <v>28</v>
      </c>
      <c r="X8" s="11" t="s">
        <v>29</v>
      </c>
      <c r="Y8" s="11" t="s">
        <v>30</v>
      </c>
      <c r="Z8" s="11" t="s">
        <v>31</v>
      </c>
      <c r="AA8" s="11" t="s">
        <v>32</v>
      </c>
      <c r="AB8" s="11" t="s">
        <v>33</v>
      </c>
      <c r="AC8" s="11" t="s">
        <v>34</v>
      </c>
      <c r="AD8" s="20"/>
      <c r="AE8" s="11" t="s">
        <v>35</v>
      </c>
      <c r="AF8" s="11" t="s">
        <v>36</v>
      </c>
      <c r="AG8" s="11" t="s">
        <v>37</v>
      </c>
      <c r="AH8" s="21" t="s">
        <v>38</v>
      </c>
      <c r="AI8" s="22" t="s">
        <v>39</v>
      </c>
    </row>
    <row r="9" customFormat="false" ht="15" hidden="false" customHeight="false" outlineLevel="0" collapsed="false">
      <c r="B9" s="23" t="n">
        <v>1</v>
      </c>
      <c r="C9" s="24" t="s">
        <v>40</v>
      </c>
      <c r="D9" s="25" t="n">
        <v>626415.0476</v>
      </c>
      <c r="E9" s="26" t="n">
        <f aca="false">D9/10000</f>
        <v>62.64150476</v>
      </c>
      <c r="F9" s="27" t="n">
        <v>0.25</v>
      </c>
      <c r="G9" s="25" t="n">
        <f aca="false">F9*D9</f>
        <v>156603.7619</v>
      </c>
      <c r="H9" s="28" t="n">
        <f aca="false">D9-G9</f>
        <v>469811.2857</v>
      </c>
      <c r="I9" s="29" t="n">
        <f aca="false">H9/10000</f>
        <v>46.98112857</v>
      </c>
      <c r="J9" s="30" t="n">
        <v>0.45</v>
      </c>
      <c r="K9" s="31" t="n">
        <f aca="false">J9*H9</f>
        <v>211415.078565</v>
      </c>
      <c r="L9" s="31" t="n">
        <f aca="false">K9*T2</f>
        <v>147990.5549955</v>
      </c>
      <c r="M9" s="32" t="n">
        <v>0.2</v>
      </c>
      <c r="N9" s="33" t="n">
        <f aca="false">M9*H9</f>
        <v>93962.25714</v>
      </c>
      <c r="O9" s="33" t="n">
        <f aca="false">N9*T3</f>
        <v>93962.25714</v>
      </c>
      <c r="P9" s="34" t="n">
        <v>0.23</v>
      </c>
      <c r="Q9" s="35" t="n">
        <f aca="false">P9*H9</f>
        <v>108056.595711</v>
      </c>
      <c r="R9" s="36" t="n">
        <v>0.12</v>
      </c>
      <c r="S9" s="37" t="n">
        <f aca="false">R9*H9</f>
        <v>56377.354284</v>
      </c>
      <c r="T9" s="37" t="n">
        <f aca="false">S9*T4</f>
        <v>84566.031426</v>
      </c>
      <c r="U9" s="38" t="n">
        <v>0</v>
      </c>
      <c r="V9" s="39" t="n">
        <f aca="false">U9*H9</f>
        <v>0</v>
      </c>
      <c r="W9" s="39" t="n">
        <f aca="false">V9*T5</f>
        <v>0</v>
      </c>
      <c r="X9" s="40" t="n">
        <f aca="false">K9/500</f>
        <v>422.83015713</v>
      </c>
      <c r="Y9" s="41" t="n">
        <f aca="false">(N9*1.5)/100</f>
        <v>1409.4338571</v>
      </c>
      <c r="Z9" s="42" t="n">
        <f aca="false">X9*2.5+Y9*2.5</f>
        <v>4580.660035575</v>
      </c>
      <c r="AA9" s="43" t="n">
        <f aca="false">(T9*0.7)/60</f>
        <v>986.60369997</v>
      </c>
      <c r="AB9" s="43" t="n">
        <f aca="false">W9/300</f>
        <v>0</v>
      </c>
      <c r="AC9" s="44" t="n">
        <f aca="false">Q9/Z9</f>
        <v>23.5897435897436</v>
      </c>
      <c r="AD9" s="20" t="n">
        <f aca="false">SUM(U9,R9,P9,M9,J9)</f>
        <v>1</v>
      </c>
      <c r="AE9" s="45" t="n">
        <f aca="false">AF2*Z9+AF3*AA9+AF4*AB9</f>
        <v>512.32920705585</v>
      </c>
      <c r="AF9" s="45" t="n">
        <f aca="false">AJ2*X9+AJ2*Y9+AJ3*T9+AJ4*W9</f>
        <v>27906.79037058</v>
      </c>
      <c r="AG9" s="45" t="n">
        <f aca="false">AD3*(AH9+AI9)</f>
        <v>8605.36140598135</v>
      </c>
      <c r="AH9" s="0" t="n">
        <f aca="false">Z2*Z3*(L9+O9)+Z4*AA2*T9+AA3*AA4*W9</f>
        <v>25940.6301399255</v>
      </c>
      <c r="AI9" s="0" t="n">
        <f aca="false">(Z9*AG2+AA9*AG3+AB9*AG4)*AH2*AH3</f>
        <v>42519.8006009928</v>
      </c>
    </row>
    <row r="10" customFormat="false" ht="15" hidden="false" customHeight="false" outlineLevel="0" collapsed="false">
      <c r="B10" s="23" t="n">
        <v>2</v>
      </c>
      <c r="C10" s="24" t="s">
        <v>41</v>
      </c>
      <c r="D10" s="25" t="n">
        <v>354891.3157</v>
      </c>
      <c r="E10" s="26" t="n">
        <f aca="false">D10/10000</f>
        <v>35.48913157</v>
      </c>
      <c r="F10" s="27" t="n">
        <v>0.2</v>
      </c>
      <c r="G10" s="25" t="n">
        <f aca="false">F10*D10</f>
        <v>70978.26314</v>
      </c>
      <c r="H10" s="28" t="n">
        <f aca="false">D10-G10</f>
        <v>283913.05256</v>
      </c>
      <c r="I10" s="29" t="n">
        <f aca="false">H10/10000</f>
        <v>28.391305256</v>
      </c>
      <c r="J10" s="30" t="n">
        <v>0.8</v>
      </c>
      <c r="K10" s="31" t="n">
        <f aca="false">J10*H10</f>
        <v>227130.442048</v>
      </c>
      <c r="L10" s="31" t="n">
        <f aca="false">K10*T2</f>
        <v>158991.3094336</v>
      </c>
      <c r="M10" s="32" t="n">
        <v>0</v>
      </c>
      <c r="N10" s="33" t="n">
        <f aca="false">M10*H10</f>
        <v>0</v>
      </c>
      <c r="O10" s="33" t="n">
        <f aca="false">N10*T3</f>
        <v>0</v>
      </c>
      <c r="P10" s="34" t="n">
        <v>0.15</v>
      </c>
      <c r="Q10" s="35" t="n">
        <f aca="false">P10*H10</f>
        <v>42586.957884</v>
      </c>
      <c r="R10" s="36" t="n">
        <v>0.05</v>
      </c>
      <c r="S10" s="37" t="n">
        <f aca="false">R10*H10</f>
        <v>14195.652628</v>
      </c>
      <c r="T10" s="37" t="n">
        <f aca="false">S10*T4</f>
        <v>21293.478942</v>
      </c>
      <c r="U10" s="38" t="n">
        <v>0</v>
      </c>
      <c r="V10" s="39" t="n">
        <f aca="false">U10*H10</f>
        <v>0</v>
      </c>
      <c r="W10" s="39" t="n">
        <f aca="false">V10*T5</f>
        <v>0</v>
      </c>
      <c r="X10" s="40" t="n">
        <f aca="false">K10/1000</f>
        <v>227.130442048</v>
      </c>
      <c r="Y10" s="41" t="n">
        <f aca="false">(N10*1.5)/100</f>
        <v>0</v>
      </c>
      <c r="Z10" s="42" t="n">
        <f aca="false">X10*2.5</f>
        <v>567.82610512</v>
      </c>
      <c r="AA10" s="43" t="n">
        <f aca="false">(T10*0.7)/60</f>
        <v>248.42392099</v>
      </c>
      <c r="AB10" s="43" t="n">
        <f aca="false">W10/300</f>
        <v>0</v>
      </c>
      <c r="AC10" s="44" t="n">
        <f aca="false">Q10/Z10</f>
        <v>75</v>
      </c>
      <c r="AD10" s="20" t="n">
        <f aca="false">SUM(U10,R10,P10,M10,J10)</f>
        <v>1</v>
      </c>
      <c r="AE10" s="45" t="n">
        <f aca="false">AF2*Z10+AF3*AA10+AB10*AF4</f>
        <v>70.44592616645</v>
      </c>
      <c r="AF10" s="45" t="n">
        <f aca="false">AJ2*X10+AJ2*Y10+AJ3*T10+AJ4+W10</f>
        <v>4216.188830516</v>
      </c>
      <c r="AG10" s="45" t="n">
        <f aca="false">AD3*(AH10+AI10)</f>
        <v>2548.48807641938</v>
      </c>
      <c r="AH10" s="0" t="n">
        <f aca="false">Z2*Z3*(L10+O10)+Z4*AA2*T10+AA3*AA4+W10</f>
        <v>14475.3594847716</v>
      </c>
      <c r="AI10" s="0" t="n">
        <f aca="false">(Z10*AG2+AA10*AG3+AB10*AG4)*AH2*AH3</f>
        <v>5799.2789898537</v>
      </c>
    </row>
    <row r="11" customFormat="false" ht="15" hidden="false" customHeight="false" outlineLevel="0" collapsed="false">
      <c r="B11" s="23" t="n">
        <v>3</v>
      </c>
      <c r="C11" s="24" t="s">
        <v>42</v>
      </c>
      <c r="D11" s="25" t="n">
        <v>654449.5645</v>
      </c>
      <c r="E11" s="26" t="n">
        <f aca="false">D11/10000</f>
        <v>65.44495645</v>
      </c>
      <c r="F11" s="27" t="n">
        <v>0.2</v>
      </c>
      <c r="G11" s="25" t="n">
        <f aca="false">F11*D11</f>
        <v>130889.9129</v>
      </c>
      <c r="H11" s="28" t="n">
        <f aca="false">D11-G11</f>
        <v>523559.6516</v>
      </c>
      <c r="I11" s="29" t="n">
        <f aca="false">H11/10000</f>
        <v>52.35596516</v>
      </c>
      <c r="J11" s="30" t="n">
        <v>0</v>
      </c>
      <c r="K11" s="31" t="n">
        <f aca="false">J11*H11</f>
        <v>0</v>
      </c>
      <c r="L11" s="31" t="n">
        <f aca="false">K11*T2</f>
        <v>0</v>
      </c>
      <c r="M11" s="32" t="n">
        <v>0</v>
      </c>
      <c r="N11" s="33" t="n">
        <f aca="false">M11*H11</f>
        <v>0</v>
      </c>
      <c r="O11" s="33" t="n">
        <f aca="false">N11*T3</f>
        <v>0</v>
      </c>
      <c r="P11" s="34" t="n">
        <v>0.3</v>
      </c>
      <c r="Q11" s="35" t="n">
        <f aca="false">P11*H11</f>
        <v>157067.89548</v>
      </c>
      <c r="R11" s="36" t="n">
        <v>0.7</v>
      </c>
      <c r="S11" s="37" t="n">
        <f aca="false">R11*H11</f>
        <v>366491.75612</v>
      </c>
      <c r="T11" s="37" t="n">
        <f aca="false">S11*T4</f>
        <v>549737.63418</v>
      </c>
      <c r="U11" s="38" t="n">
        <v>0</v>
      </c>
      <c r="V11" s="39" t="n">
        <f aca="false">U11*H11</f>
        <v>0</v>
      </c>
      <c r="W11" s="39" t="n">
        <f aca="false">V11*T5</f>
        <v>0</v>
      </c>
      <c r="X11" s="40" t="n">
        <f aca="false">K11/1000</f>
        <v>0</v>
      </c>
      <c r="Y11" s="41" t="n">
        <f aca="false">(N11*1.2)/100</f>
        <v>0</v>
      </c>
      <c r="Z11" s="42" t="n">
        <f aca="false">X11*2.5+Y11*2.5</f>
        <v>0</v>
      </c>
      <c r="AA11" s="43" t="n">
        <f aca="false">(T11*0.7)/60</f>
        <v>6413.6057321</v>
      </c>
      <c r="AB11" s="43" t="n">
        <f aca="false">W11/300</f>
        <v>0</v>
      </c>
      <c r="AC11" s="44" t="s">
        <v>43</v>
      </c>
      <c r="AD11" s="20" t="n">
        <f aca="false">SUM(U11,R11,P11,M11,J11)</f>
        <v>1</v>
      </c>
      <c r="AE11" s="45" t="n">
        <f aca="false">AF2*Z11+AF3*AA11+AF4*AB11</f>
        <v>352.7483152655</v>
      </c>
      <c r="AF11" s="45" t="n">
        <f aca="false">AJ2*X11+AJ2*Y11+AJ3*T11+AJ4*W11</f>
        <v>38481.6343926</v>
      </c>
      <c r="AG11" s="45" t="n">
        <f aca="false">AD3*(AH11+AI11)</f>
        <v>8560.47451437138</v>
      </c>
      <c r="AH11" s="0" t="n">
        <f aca="false">Z2*Z3*(L11+O11)+Z4*AA2*T11+AA3*AA4*W11</f>
        <v>41230.3225635</v>
      </c>
      <c r="AI11" s="0" t="n">
        <f aca="false">(Z11*AG2+AA11*AG3+AB11*AG4)*AH2*AH3</f>
        <v>26873.008017499</v>
      </c>
    </row>
    <row r="12" customFormat="false" ht="15" hidden="false" customHeight="false" outlineLevel="0" collapsed="false">
      <c r="B12" s="23" t="n">
        <v>4</v>
      </c>
      <c r="C12" s="24" t="s">
        <v>44</v>
      </c>
      <c r="D12" s="25" t="n">
        <v>521253.6713</v>
      </c>
      <c r="E12" s="26" t="n">
        <f aca="false">D12/10000</f>
        <v>52.12536713</v>
      </c>
      <c r="F12" s="27" t="n">
        <v>0.25</v>
      </c>
      <c r="G12" s="25" t="n">
        <f aca="false">F12*D12</f>
        <v>130313.417825</v>
      </c>
      <c r="H12" s="28" t="n">
        <f aca="false">D12-G12</f>
        <v>390940.253475</v>
      </c>
      <c r="I12" s="29" t="n">
        <f aca="false">H12/10000</f>
        <v>39.0940253475</v>
      </c>
      <c r="J12" s="30" t="n">
        <v>0.2</v>
      </c>
      <c r="K12" s="31" t="n">
        <f aca="false">J12*H12</f>
        <v>78188.050695</v>
      </c>
      <c r="L12" s="31" t="n">
        <f aca="false">K12*T2</f>
        <v>54731.6354865</v>
      </c>
      <c r="M12" s="32" t="n">
        <v>0.3</v>
      </c>
      <c r="N12" s="33" t="n">
        <f aca="false">M12*H12</f>
        <v>117282.0760425</v>
      </c>
      <c r="O12" s="33" t="n">
        <f aca="false">N12*T3</f>
        <v>117282.0760425</v>
      </c>
      <c r="P12" s="34" t="n">
        <v>0.3</v>
      </c>
      <c r="Q12" s="35" t="n">
        <f aca="false">P12*H12</f>
        <v>117282.0760425</v>
      </c>
      <c r="R12" s="36" t="n">
        <v>0.2</v>
      </c>
      <c r="S12" s="37" t="n">
        <f aca="false">R12*H12</f>
        <v>78188.050695</v>
      </c>
      <c r="T12" s="37" t="n">
        <f aca="false">S12*T4</f>
        <v>117282.0760425</v>
      </c>
      <c r="U12" s="38" t="n">
        <v>0</v>
      </c>
      <c r="V12" s="39" t="n">
        <f aca="false">U12*H12</f>
        <v>0</v>
      </c>
      <c r="W12" s="39" t="n">
        <f aca="false">V12*T5</f>
        <v>0</v>
      </c>
      <c r="X12" s="40" t="n">
        <f aca="false">K12/500</f>
        <v>156.37610139</v>
      </c>
      <c r="Y12" s="41" t="n">
        <f aca="false">(N12*1.5)/100</f>
        <v>1759.2311406375</v>
      </c>
      <c r="Z12" s="42" t="n">
        <f aca="false">X12*2.5+Y12*2.5</f>
        <v>4789.01810506875</v>
      </c>
      <c r="AA12" s="43" t="n">
        <f aca="false">(T12*0.7)/60</f>
        <v>1368.2908871625</v>
      </c>
      <c r="AB12" s="43" t="n">
        <f aca="false">W12/300</f>
        <v>0</v>
      </c>
      <c r="AC12" s="44" t="n">
        <f aca="false">Q12/Z12</f>
        <v>24.4897959183673</v>
      </c>
      <c r="AD12" s="20" t="n">
        <f aca="false">SUM(U12,R12,P12,M12,J12)</f>
        <v>1</v>
      </c>
      <c r="AE12" s="45" t="n">
        <f aca="false">AF2*Z12+AF3*AA12+AB12</f>
        <v>554.157809300813</v>
      </c>
      <c r="AF12" s="45" t="n">
        <f aca="false">AJ2*X12+AJ2*Y12+AJ3*T12+AJ4*W12</f>
        <v>31197.032227305</v>
      </c>
      <c r="AG12" s="45" t="n">
        <f aca="false">AD3*(AH12+AI12)</f>
        <v>8622.19821050994</v>
      </c>
      <c r="AH12" s="0" t="n">
        <f aca="false">Z2*Z3*(L12+O12)+Z4*AA2*T12+AA3*AA4*W12</f>
        <v>22729.2663370365</v>
      </c>
      <c r="AI12" s="0" t="n">
        <f aca="false">(Z12*AG2+AA12*AG3+AB12*AG4)*AH2*AH3</f>
        <v>45865.110537687</v>
      </c>
    </row>
    <row r="13" customFormat="false" ht="15" hidden="false" customHeight="false" outlineLevel="0" collapsed="false">
      <c r="B13" s="23" t="n">
        <v>5</v>
      </c>
      <c r="C13" s="24" t="s">
        <v>45</v>
      </c>
      <c r="D13" s="25" t="n">
        <v>1456321.6558</v>
      </c>
      <c r="E13" s="26" t="n">
        <f aca="false">D13/10000</f>
        <v>145.63216558</v>
      </c>
      <c r="F13" s="27" t="n">
        <v>0.25</v>
      </c>
      <c r="G13" s="25" t="n">
        <f aca="false">F13*D13</f>
        <v>364080.41395</v>
      </c>
      <c r="H13" s="28" t="n">
        <f aca="false">D13-G13</f>
        <v>1092241.24185</v>
      </c>
      <c r="I13" s="29" t="n">
        <f aca="false">H13/10000</f>
        <v>109.224124185</v>
      </c>
      <c r="J13" s="30" t="n">
        <v>0.3</v>
      </c>
      <c r="K13" s="31" t="n">
        <f aca="false">J13*H13</f>
        <v>327672.372555</v>
      </c>
      <c r="L13" s="31" t="n">
        <f aca="false">K13*T2</f>
        <v>229370.6607885</v>
      </c>
      <c r="M13" s="32" t="n">
        <v>0.1</v>
      </c>
      <c r="N13" s="33" t="n">
        <f aca="false">M13*H13</f>
        <v>109224.124185</v>
      </c>
      <c r="O13" s="33" t="n">
        <f aca="false">N13*T3</f>
        <v>109224.124185</v>
      </c>
      <c r="P13" s="34" t="n">
        <v>0.2</v>
      </c>
      <c r="Q13" s="35" t="n">
        <f aca="false">P13*H13</f>
        <v>218448.24837</v>
      </c>
      <c r="R13" s="36" t="n">
        <v>0.4</v>
      </c>
      <c r="S13" s="37" t="n">
        <f aca="false">R13*H13</f>
        <v>436896.49674</v>
      </c>
      <c r="T13" s="37" t="n">
        <f aca="false">S13*T4</f>
        <v>655344.74511</v>
      </c>
      <c r="U13" s="38" t="n">
        <v>0</v>
      </c>
      <c r="V13" s="39" t="n">
        <f aca="false">U13*H13</f>
        <v>0</v>
      </c>
      <c r="W13" s="39" t="n">
        <f aca="false">V13*T5</f>
        <v>0</v>
      </c>
      <c r="X13" s="40" t="n">
        <f aca="false">K13/500</f>
        <v>655.34474511</v>
      </c>
      <c r="Y13" s="41" t="n">
        <f aca="false">(N13*1.5)/100</f>
        <v>1638.361862775</v>
      </c>
      <c r="Z13" s="42" t="n">
        <f aca="false">X13*2.5+Y13*2.5</f>
        <v>5734.2665197125</v>
      </c>
      <c r="AA13" s="43" t="n">
        <f aca="false">(T13*0.7)/60</f>
        <v>7645.68869295</v>
      </c>
      <c r="AB13" s="43" t="n">
        <f aca="false">W13/300</f>
        <v>0</v>
      </c>
      <c r="AC13" s="44" t="n">
        <f aca="false">Q13/Z13</f>
        <v>38.0952380952381</v>
      </c>
      <c r="AD13" s="20" t="n">
        <f aca="false">SUM(U13,R13,P13,M13,J13)</f>
        <v>1</v>
      </c>
      <c r="AE13" s="45" t="n">
        <f aca="false">AF2*Z13+AF3*AA13+AF4*AB13</f>
        <v>993.9395300835</v>
      </c>
      <c r="AF13" s="45" t="n">
        <f aca="false">AJ2*X13+AJ2*Y13+AJ3*T13+AJ4*W13</f>
        <v>73398.61145232</v>
      </c>
      <c r="AG13" s="45" t="n">
        <f aca="false">AD3*(AH13+AI13)</f>
        <v>19692.6061832792</v>
      </c>
      <c r="AH13" s="0" t="n">
        <f aca="false">Z2*Z3*(L13+O13)+Z4*AA2*T13+AA3*AA4*W13</f>
        <v>76577.0334661035</v>
      </c>
      <c r="AI13" s="0" t="n">
        <f aca="false">(Z13*AG2+AA13*AG3+AB13*AG4)*AH2*AH3</f>
        <v>80088.5890586513</v>
      </c>
    </row>
    <row r="14" customFormat="false" ht="15" hidden="false" customHeight="false" outlineLevel="0" collapsed="false">
      <c r="B14" s="23" t="n">
        <v>6</v>
      </c>
      <c r="C14" s="24" t="s">
        <v>46</v>
      </c>
      <c r="D14" s="25" t="n">
        <v>238924.7086</v>
      </c>
      <c r="E14" s="26" t="n">
        <f aca="false">D14/10000</f>
        <v>23.89247086</v>
      </c>
      <c r="F14" s="27" t="n">
        <v>0.15</v>
      </c>
      <c r="G14" s="25" t="n">
        <f aca="false">F14*D14</f>
        <v>35838.70629</v>
      </c>
      <c r="H14" s="28" t="n">
        <f aca="false">D14-G14</f>
        <v>203086.00231</v>
      </c>
      <c r="I14" s="29" t="n">
        <f aca="false">H14/10000</f>
        <v>20.308600231</v>
      </c>
      <c r="J14" s="30" t="n">
        <v>0.85</v>
      </c>
      <c r="K14" s="31" t="n">
        <f aca="false">J14*H14</f>
        <v>172623.1019635</v>
      </c>
      <c r="L14" s="31" t="n">
        <f aca="false">K14*T2</f>
        <v>120836.17137445</v>
      </c>
      <c r="M14" s="32" t="n">
        <v>0</v>
      </c>
      <c r="N14" s="33" t="n">
        <f aca="false">M14*H14</f>
        <v>0</v>
      </c>
      <c r="O14" s="33" t="n">
        <f aca="false">N14*T3</f>
        <v>0</v>
      </c>
      <c r="P14" s="34" t="n">
        <v>0.1</v>
      </c>
      <c r="Q14" s="35" t="n">
        <f aca="false">P14*H14</f>
        <v>20308.600231</v>
      </c>
      <c r="R14" s="36" t="n">
        <v>0.05</v>
      </c>
      <c r="S14" s="37" t="n">
        <f aca="false">R14*H14</f>
        <v>10154.3001155</v>
      </c>
      <c r="T14" s="37" t="n">
        <f aca="false">S14*T4</f>
        <v>15231.45017325</v>
      </c>
      <c r="U14" s="38" t="n">
        <v>0</v>
      </c>
      <c r="V14" s="39" t="n">
        <f aca="false">U14*H14</f>
        <v>0</v>
      </c>
      <c r="W14" s="39" t="n">
        <f aca="false">V14*T5</f>
        <v>0</v>
      </c>
      <c r="X14" s="40" t="n">
        <f aca="false">K14/500</f>
        <v>345.246203927</v>
      </c>
      <c r="Y14" s="41" t="n">
        <f aca="false">(N14*1.5)/100</f>
        <v>0</v>
      </c>
      <c r="Z14" s="42" t="n">
        <f aca="false">X14*2.5</f>
        <v>863.1155098175</v>
      </c>
      <c r="AA14" s="43" t="n">
        <f aca="false">(T14*0.7)/60</f>
        <v>177.70025202125</v>
      </c>
      <c r="AB14" s="43" t="n">
        <f aca="false">W14/300</f>
        <v>0</v>
      </c>
      <c r="AC14" s="44" t="n">
        <f aca="false">Q14/Z14</f>
        <v>23.5294117647059</v>
      </c>
      <c r="AD14" s="20" t="n">
        <f aca="false">SUM(U14,R14,P14,M14,J14)</f>
        <v>1</v>
      </c>
      <c r="AE14" s="45" t="n">
        <f aca="false">AF2*Z14+AF3*AA14+AF4*AB14</f>
        <v>96.0850648429188</v>
      </c>
      <c r="AF14" s="45" t="n">
        <f aca="false">AJ2*X14+AJ2*Y14+AJ3*T14+AJ4*W14</f>
        <v>5209.1559592515</v>
      </c>
      <c r="AG14" s="45" t="n">
        <f aca="false">AD3*(AH14+AI14)</f>
        <v>2376.64868789211</v>
      </c>
      <c r="AH14" s="0" t="n">
        <f aca="false">Z2*Z3*(L14+O14)+Z4*AA2*T14+AA3*AA4*W14</f>
        <v>10930.0886443242</v>
      </c>
      <c r="AI14" s="0" t="n">
        <f aca="false">(Z14*AG2+AA14*AG3+AB14*AG4)*AH2*AH3</f>
        <v>7977.47202823969</v>
      </c>
    </row>
    <row r="15" customFormat="false" ht="15" hidden="false" customHeight="false" outlineLevel="0" collapsed="false">
      <c r="B15" s="23" t="n">
        <v>7</v>
      </c>
      <c r="C15" s="24" t="s">
        <v>47</v>
      </c>
      <c r="D15" s="25" t="n">
        <v>103654.8202</v>
      </c>
      <c r="E15" s="26" t="n">
        <f aca="false">D15/10000</f>
        <v>10.36548202</v>
      </c>
      <c r="F15" s="27" t="n">
        <v>0.15</v>
      </c>
      <c r="G15" s="25" t="n">
        <f aca="false">F15*D15</f>
        <v>15548.22303</v>
      </c>
      <c r="H15" s="28" t="n">
        <f aca="false">D15-G15</f>
        <v>88106.59717</v>
      </c>
      <c r="I15" s="29" t="n">
        <f aca="false">H15/10000</f>
        <v>8.810659717</v>
      </c>
      <c r="J15" s="30" t="n">
        <v>0.85</v>
      </c>
      <c r="K15" s="31" t="n">
        <f aca="false">J15*H15</f>
        <v>74890.6075945</v>
      </c>
      <c r="L15" s="31" t="n">
        <f aca="false">K15*T2</f>
        <v>52423.42531615</v>
      </c>
      <c r="M15" s="32" t="n">
        <v>0</v>
      </c>
      <c r="N15" s="33" t="n">
        <f aca="false">M15*H15</f>
        <v>0</v>
      </c>
      <c r="O15" s="33" t="n">
        <f aca="false">N15*T3</f>
        <v>0</v>
      </c>
      <c r="P15" s="34" t="n">
        <v>0.1</v>
      </c>
      <c r="Q15" s="35" t="n">
        <f aca="false">P15*H15</f>
        <v>8810.659717</v>
      </c>
      <c r="R15" s="36" t="n">
        <v>0.05</v>
      </c>
      <c r="S15" s="37" t="n">
        <f aca="false">R15*H15</f>
        <v>4405.3298585</v>
      </c>
      <c r="T15" s="37" t="n">
        <f aca="false">S15*T4</f>
        <v>6607.99478775</v>
      </c>
      <c r="U15" s="38" t="n">
        <v>0</v>
      </c>
      <c r="V15" s="39" t="n">
        <f aca="false">U15*H15</f>
        <v>0</v>
      </c>
      <c r="W15" s="39" t="n">
        <f aca="false">V15*T5</f>
        <v>0</v>
      </c>
      <c r="X15" s="40" t="n">
        <f aca="false">K15/500</f>
        <v>149.781215189</v>
      </c>
      <c r="Y15" s="41" t="n">
        <f aca="false">(N15*1.5)/100</f>
        <v>0</v>
      </c>
      <c r="Z15" s="42" t="n">
        <f aca="false">X15*2.5</f>
        <v>374.4530379725</v>
      </c>
      <c r="AA15" s="43" t="n">
        <f aca="false">(T15*0.7)/60</f>
        <v>77.09327252375</v>
      </c>
      <c r="AB15" s="43" t="n">
        <f aca="false">W15/300</f>
        <v>0</v>
      </c>
      <c r="AC15" s="44" t="n">
        <f aca="false">Q15/Z15</f>
        <v>23.5294117647059</v>
      </c>
      <c r="AD15" s="20" t="n">
        <f aca="false">SUM(U15,R15,P15,M15,J15)</f>
        <v>1</v>
      </c>
      <c r="AE15" s="45" t="n">
        <f aca="false">AF2*Z15+AF3*AA15+AF4*AB15</f>
        <v>41.6854337860563</v>
      </c>
      <c r="AF15" s="45" t="n">
        <f aca="false">AJ2*X15+AJ2*Y15+AJ3*T15+AJ4*W15</f>
        <v>2259.9342174105</v>
      </c>
      <c r="AG15" s="45" t="n">
        <f aca="false">AD3*(AH15+AI15)</f>
        <v>1031.08252748549</v>
      </c>
      <c r="AH15" s="0" t="n">
        <f aca="false">Z2*Z3*(L15+O15)+Z4*AA2*T15+AA3*AA4*W15</f>
        <v>4741.8970596894</v>
      </c>
      <c r="AI15" s="0" t="n">
        <f aca="false">(Z15*AG2+AA15*AG3+AB15*AG4)*AH2*AH3</f>
        <v>3460.93727008406</v>
      </c>
    </row>
    <row r="16" customFormat="false" ht="15" hidden="false" customHeight="false" outlineLevel="0" collapsed="false">
      <c r="B16" s="23" t="n">
        <v>8</v>
      </c>
      <c r="C16" s="24" t="s">
        <v>48</v>
      </c>
      <c r="D16" s="25" t="n">
        <v>63969.8956</v>
      </c>
      <c r="E16" s="26" t="n">
        <f aca="false">D16/10000</f>
        <v>6.39698956</v>
      </c>
      <c r="F16" s="27" t="n">
        <v>0.15</v>
      </c>
      <c r="G16" s="25" t="n">
        <f aca="false">F16*D16</f>
        <v>9595.48434</v>
      </c>
      <c r="H16" s="28" t="n">
        <f aca="false">D16-G16</f>
        <v>54374.41126</v>
      </c>
      <c r="I16" s="29" t="n">
        <f aca="false">H16/10000</f>
        <v>5.437441126</v>
      </c>
      <c r="J16" s="30" t="n">
        <v>0.85</v>
      </c>
      <c r="K16" s="31" t="n">
        <f aca="false">J16*H16</f>
        <v>46218.249571</v>
      </c>
      <c r="L16" s="31" t="n">
        <f aca="false">K16*T2</f>
        <v>32352.7746997</v>
      </c>
      <c r="M16" s="32" t="n">
        <v>0</v>
      </c>
      <c r="N16" s="33" t="n">
        <f aca="false">M16*H16</f>
        <v>0</v>
      </c>
      <c r="O16" s="33" t="n">
        <f aca="false">N16*T3</f>
        <v>0</v>
      </c>
      <c r="P16" s="34" t="n">
        <v>0.1</v>
      </c>
      <c r="Q16" s="35" t="n">
        <f aca="false">P16*H16</f>
        <v>5437.441126</v>
      </c>
      <c r="R16" s="36" t="n">
        <v>0.05</v>
      </c>
      <c r="S16" s="37" t="n">
        <f aca="false">R16*H16</f>
        <v>2718.720563</v>
      </c>
      <c r="T16" s="37" t="n">
        <f aca="false">S16*T4</f>
        <v>4078.0808445</v>
      </c>
      <c r="U16" s="38" t="n">
        <v>0</v>
      </c>
      <c r="V16" s="39" t="n">
        <f aca="false">U16*H16</f>
        <v>0</v>
      </c>
      <c r="W16" s="39" t="n">
        <f aca="false">V16*T5</f>
        <v>0</v>
      </c>
      <c r="X16" s="40" t="n">
        <f aca="false">K16/500</f>
        <v>92.436499142</v>
      </c>
      <c r="Y16" s="41" t="n">
        <f aca="false">(N16*1.5)/100</f>
        <v>0</v>
      </c>
      <c r="Z16" s="42" t="n">
        <f aca="false">X16*2.5</f>
        <v>231.091247855</v>
      </c>
      <c r="AA16" s="43" t="n">
        <f aca="false">(T16*0.7)/60</f>
        <v>47.5776098525</v>
      </c>
      <c r="AB16" s="43" t="n">
        <f aca="false">W16/300</f>
        <v>0</v>
      </c>
      <c r="AC16" s="44" t="n">
        <f aca="false">Q16/Z16</f>
        <v>23.5294117647059</v>
      </c>
      <c r="AD16" s="20" t="n">
        <f aca="false">SUM(U16,R16,P16,M16,J16)</f>
        <v>1</v>
      </c>
      <c r="AE16" s="45" t="n">
        <f aca="false">AF2*Z16+AF3*AA16+AF4*AB16</f>
        <v>25.7258933273875</v>
      </c>
      <c r="AF16" s="45" t="n">
        <f aca="false">AJ2*X16+AJ2*Y16+AJ3*T16+AJ4*W16</f>
        <v>1394.703648819</v>
      </c>
      <c r="AG16" s="45" t="n">
        <f aca="false">AD3*(AH16+AI16)</f>
        <v>636.325850654758</v>
      </c>
      <c r="AH16" s="0" t="n">
        <f aca="false">Z2*Z3*(L16+O16)+Z4*AA2*T16+AA3*AA4*W16</f>
        <v>2926.4308140132</v>
      </c>
      <c r="AI16" s="0" t="n">
        <f aca="false">(Z16*AG2+AA16*AG3+AB16*AG4)*AH2*AH3</f>
        <v>2135.89484230688</v>
      </c>
    </row>
    <row r="17" customFormat="false" ht="15" hidden="false" customHeight="false" outlineLevel="0" collapsed="false">
      <c r="B17" s="23" t="n">
        <v>9</v>
      </c>
      <c r="C17" s="24" t="s">
        <v>49</v>
      </c>
      <c r="D17" s="25" t="n">
        <v>607299.1616</v>
      </c>
      <c r="E17" s="26" t="n">
        <f aca="false">D17/10000</f>
        <v>60.72991616</v>
      </c>
      <c r="F17" s="27" t="n">
        <v>0.2</v>
      </c>
      <c r="G17" s="25" t="n">
        <f aca="false">F17*D17</f>
        <v>121459.83232</v>
      </c>
      <c r="H17" s="28" t="n">
        <f aca="false">D17-G17</f>
        <v>485839.32928</v>
      </c>
      <c r="I17" s="29" t="n">
        <f aca="false">H17/10000</f>
        <v>48.583932928</v>
      </c>
      <c r="J17" s="30" t="n">
        <v>0.7</v>
      </c>
      <c r="K17" s="31" t="n">
        <f aca="false">J17*H17</f>
        <v>340087.530496</v>
      </c>
      <c r="L17" s="31" t="n">
        <f aca="false">K17*T2</f>
        <v>238061.2713472</v>
      </c>
      <c r="M17" s="32" t="n">
        <v>0</v>
      </c>
      <c r="N17" s="33" t="n">
        <f aca="false">M17*H17</f>
        <v>0</v>
      </c>
      <c r="O17" s="33" t="n">
        <f aca="false">N17*T3</f>
        <v>0</v>
      </c>
      <c r="P17" s="34" t="n">
        <v>0.08</v>
      </c>
      <c r="Q17" s="35" t="n">
        <f aca="false">P17*H17</f>
        <v>38867.1463424</v>
      </c>
      <c r="R17" s="36" t="n">
        <v>0.22</v>
      </c>
      <c r="S17" s="37" t="n">
        <f aca="false">R17*H17</f>
        <v>106884.6524416</v>
      </c>
      <c r="T17" s="37" t="n">
        <f aca="false">S17*T4</f>
        <v>160326.9786624</v>
      </c>
      <c r="U17" s="38" t="n">
        <v>0</v>
      </c>
      <c r="V17" s="39" t="n">
        <f aca="false">U17*H17</f>
        <v>0</v>
      </c>
      <c r="W17" s="39" t="n">
        <f aca="false">V17*T5</f>
        <v>0</v>
      </c>
      <c r="X17" s="40" t="n">
        <f aca="false">K17/500</f>
        <v>680.175060992</v>
      </c>
      <c r="Y17" s="41" t="n">
        <f aca="false">(N17*1.5)/100</f>
        <v>0</v>
      </c>
      <c r="Z17" s="42" t="n">
        <f aca="false">X17*2.5</f>
        <v>1700.43765248</v>
      </c>
      <c r="AA17" s="43" t="n">
        <f aca="false">(T17*0.7)/60</f>
        <v>1870.481417728</v>
      </c>
      <c r="AB17" s="43" t="n">
        <f aca="false">W17/300</f>
        <v>0</v>
      </c>
      <c r="AC17" s="44" t="n">
        <f aca="false">Q17/Z17</f>
        <v>22.8571428571429</v>
      </c>
      <c r="AD17" s="20" t="n">
        <f aca="false">SUM(U17,R17,P17,M17,J17)</f>
        <v>1</v>
      </c>
      <c r="AE17" s="45" t="n">
        <f aca="false">AF2*Z17+AF3*AA17+AF4*AB17</f>
        <v>272.92024322304</v>
      </c>
      <c r="AF17" s="45" t="n">
        <f aca="false">AJ2*X17+AJ2*Y17+AJ3*T17+AJ4*W17</f>
        <v>19384.989238272</v>
      </c>
      <c r="AG17" s="45" t="n">
        <f aca="false">AD3*(AH17+AI17)</f>
        <v>6711.59552265075</v>
      </c>
      <c r="AH17" s="0" t="n">
        <f aca="false">Z2*Z3*(L17+O17)+Z4*AA2*T17+AA3*AA4*W17</f>
        <v>31307.4863788032</v>
      </c>
      <c r="AI17" s="0" t="n">
        <f aca="false">(Z17*AG2+AA17*AG3+AB17*AG4)*AH2*AH3</f>
        <v>22086.9846680627</v>
      </c>
    </row>
    <row r="18" customFormat="false" ht="15" hidden="false" customHeight="false" outlineLevel="0" collapsed="false">
      <c r="B18" s="23" t="n">
        <v>10</v>
      </c>
      <c r="C18" s="24" t="s">
        <v>50</v>
      </c>
      <c r="D18" s="25" t="n">
        <v>495855.8161</v>
      </c>
      <c r="E18" s="26" t="n">
        <f aca="false">D18/10000</f>
        <v>49.58558161</v>
      </c>
      <c r="F18" s="27" t="n">
        <v>0.2</v>
      </c>
      <c r="G18" s="25" t="n">
        <f aca="false">F18*D18</f>
        <v>99171.16322</v>
      </c>
      <c r="H18" s="28" t="n">
        <f aca="false">D18-G18</f>
        <v>396684.65288</v>
      </c>
      <c r="I18" s="29" t="n">
        <f aca="false">H18/10000</f>
        <v>39.668465288</v>
      </c>
      <c r="J18" s="30" t="n">
        <v>0.2</v>
      </c>
      <c r="K18" s="31" t="n">
        <f aca="false">J18*H18</f>
        <v>79336.930576</v>
      </c>
      <c r="L18" s="31" t="n">
        <f aca="false">K18*T2</f>
        <v>55535.8514032</v>
      </c>
      <c r="M18" s="32" t="n">
        <v>0</v>
      </c>
      <c r="N18" s="33" t="n">
        <f aca="false">M18*H18</f>
        <v>0</v>
      </c>
      <c r="O18" s="33" t="n">
        <f aca="false">N18*T3</f>
        <v>0</v>
      </c>
      <c r="P18" s="34" t="n">
        <v>0.05</v>
      </c>
      <c r="Q18" s="35" t="n">
        <f aca="false">P18*H18</f>
        <v>19834.232644</v>
      </c>
      <c r="R18" s="36" t="n">
        <v>0.75</v>
      </c>
      <c r="S18" s="37" t="n">
        <f aca="false">R18*H18</f>
        <v>297513.48966</v>
      </c>
      <c r="T18" s="37" t="n">
        <f aca="false">S18*T4</f>
        <v>446270.23449</v>
      </c>
      <c r="U18" s="38" t="n">
        <v>0</v>
      </c>
      <c r="V18" s="39" t="n">
        <f aca="false">U18*H18</f>
        <v>0</v>
      </c>
      <c r="W18" s="39" t="n">
        <f aca="false">V18*T5</f>
        <v>0</v>
      </c>
      <c r="X18" s="40" t="n">
        <f aca="false">K18/500</f>
        <v>158.673861152</v>
      </c>
      <c r="Y18" s="41" t="n">
        <f aca="false">(N18*1.5)/100</f>
        <v>0</v>
      </c>
      <c r="Z18" s="42" t="n">
        <f aca="false">X18*2.5</f>
        <v>396.68465288</v>
      </c>
      <c r="AA18" s="43" t="n">
        <f aca="false">(T18*0.7)/60</f>
        <v>5206.48606905</v>
      </c>
      <c r="AB18" s="43" t="n">
        <f aca="false">W18/300</f>
        <v>0</v>
      </c>
      <c r="AC18" s="44" t="n">
        <f aca="false">Q18/Z18</f>
        <v>50</v>
      </c>
      <c r="AD18" s="20" t="n">
        <f aca="false">SUM(U18,R18,P18,M18,J18)</f>
        <v>1</v>
      </c>
      <c r="AE18" s="45" t="n">
        <f aca="false">AF2*Z18+AF3*AA18+AF4*AB18</f>
        <v>326.02519908575</v>
      </c>
      <c r="AF18" s="45" t="n">
        <f aca="false">AJ2*X18+AJ2*Y18+AJ3*T18+AJ4*W18</f>
        <v>33143.002748124</v>
      </c>
      <c r="AG18" s="45" t="n">
        <f aca="false">AD3*(AH18+AI18)</f>
        <v>7932.57807454983</v>
      </c>
      <c r="AH18" s="0" t="n">
        <f aca="false">Z2*Z3*(L18+O18)+Z4*AA2*T18+AA3*AA4*W18</f>
        <v>37968.6715504092</v>
      </c>
      <c r="AI18" s="0" t="n">
        <f aca="false">(Z18*AG2+AA18*AG3+AB18*AG4)*AH2*AH3</f>
        <v>25139.3940204539</v>
      </c>
    </row>
    <row r="19" customFormat="false" ht="15" hidden="false" customHeight="false" outlineLevel="0" collapsed="false">
      <c r="B19" s="23" t="n">
        <v>11</v>
      </c>
      <c r="C19" s="24" t="s">
        <v>51</v>
      </c>
      <c r="D19" s="25" t="n">
        <v>589373.8998</v>
      </c>
      <c r="E19" s="26" t="n">
        <f aca="false">D19/10000</f>
        <v>58.93738998</v>
      </c>
      <c r="F19" s="27" t="n">
        <v>0.15</v>
      </c>
      <c r="G19" s="25" t="n">
        <f aca="false">F19*D19</f>
        <v>88406.08497</v>
      </c>
      <c r="H19" s="28" t="n">
        <f aca="false">D19-G19</f>
        <v>500967.81483</v>
      </c>
      <c r="I19" s="29" t="n">
        <f aca="false">H19/10000</f>
        <v>50.096781483</v>
      </c>
      <c r="J19" s="30" t="n">
        <v>0.7</v>
      </c>
      <c r="K19" s="31" t="n">
        <f aca="false">J19*H19</f>
        <v>350677.470381</v>
      </c>
      <c r="L19" s="31" t="n">
        <f aca="false">K19*T2</f>
        <v>245474.2292667</v>
      </c>
      <c r="M19" s="32" t="n">
        <v>0</v>
      </c>
      <c r="N19" s="33" t="n">
        <f aca="false">M19*H19</f>
        <v>0</v>
      </c>
      <c r="O19" s="33" t="n">
        <f aca="false">N19*T3</f>
        <v>0</v>
      </c>
      <c r="P19" s="34" t="n">
        <v>0.1</v>
      </c>
      <c r="Q19" s="35" t="n">
        <f aca="false">P19*H19</f>
        <v>50096.781483</v>
      </c>
      <c r="R19" s="36" t="n">
        <v>0.2</v>
      </c>
      <c r="S19" s="37" t="n">
        <f aca="false">R19*H19</f>
        <v>100193.562966</v>
      </c>
      <c r="T19" s="37" t="n">
        <f aca="false">S19*T4</f>
        <v>150290.344449</v>
      </c>
      <c r="U19" s="38" t="n">
        <v>0</v>
      </c>
      <c r="V19" s="39" t="n">
        <f aca="false">U19*H19</f>
        <v>0</v>
      </c>
      <c r="W19" s="39" t="n">
        <f aca="false">V19*T5</f>
        <v>0</v>
      </c>
      <c r="X19" s="40" t="n">
        <f aca="false">K19/5000</f>
        <v>70.1354940762</v>
      </c>
      <c r="Y19" s="41" t="n">
        <f aca="false">(N19*1.5)/100</f>
        <v>0</v>
      </c>
      <c r="Z19" s="42" t="n">
        <f aca="false">X19*2.5</f>
        <v>175.3387351905</v>
      </c>
      <c r="AA19" s="43" t="n">
        <f aca="false">(T19*0.7)/60</f>
        <v>1753.387351905</v>
      </c>
      <c r="AB19" s="43" t="n">
        <f aca="false">W19/300</f>
        <v>0</v>
      </c>
      <c r="AC19" s="44" t="n">
        <f aca="false">Q19/Z19</f>
        <v>285.714285714286</v>
      </c>
      <c r="AD19" s="20" t="n">
        <f aca="false">SUM(U19,R19,P19,M19,J19)</f>
        <v>1</v>
      </c>
      <c r="AE19" s="45" t="n">
        <f aca="false">AF2*Z19+AF3*AA19+AF4*AB19</f>
        <v>113.970177873825</v>
      </c>
      <c r="AF19" s="45" t="n">
        <f aca="false">AJ2*X19+AJ2*Y19+AJ3*T19+AJ4*W19</f>
        <v>11361.9500403444</v>
      </c>
      <c r="AG19" s="45" t="n">
        <f aca="false">AD3*(AH19+AI19)</f>
        <v>5024.31536434224</v>
      </c>
      <c r="AH19" s="0" t="n">
        <f aca="false">Z2*Z3*(L19+O19)+Z4*AA2*T19+AA3*AA4*W19</f>
        <v>31155.1884042777</v>
      </c>
      <c r="AI19" s="0" t="n">
        <f aca="false">(Z19*AG2+AA19*AG3+AB19*AG4)*AH2*AH3</f>
        <v>8816.03160537834</v>
      </c>
    </row>
    <row r="20" customFormat="false" ht="15" hidden="false" customHeight="false" outlineLevel="0" collapsed="false">
      <c r="B20" s="23" t="n">
        <v>12</v>
      </c>
      <c r="C20" s="24" t="s">
        <v>52</v>
      </c>
      <c r="D20" s="25" t="n">
        <v>125965.6053</v>
      </c>
      <c r="E20" s="26" t="n">
        <f aca="false">D20/10000</f>
        <v>12.59656053</v>
      </c>
      <c r="F20" s="27" t="n">
        <v>0.15</v>
      </c>
      <c r="G20" s="25" t="n">
        <f aca="false">F20*D20</f>
        <v>18894.840795</v>
      </c>
      <c r="H20" s="28" t="n">
        <f aca="false">D20-G20</f>
        <v>107070.764505</v>
      </c>
      <c r="I20" s="29" t="n">
        <f aca="false">H20/10000</f>
        <v>10.7070764505</v>
      </c>
      <c r="J20" s="30" t="n">
        <v>0.85</v>
      </c>
      <c r="K20" s="31" t="n">
        <f aca="false">J20*H20</f>
        <v>91010.14982925</v>
      </c>
      <c r="L20" s="31" t="n">
        <f aca="false">K20*T2</f>
        <v>63707.104880475</v>
      </c>
      <c r="M20" s="32" t="n">
        <v>0</v>
      </c>
      <c r="N20" s="33" t="n">
        <f aca="false">M20*H20</f>
        <v>0</v>
      </c>
      <c r="O20" s="33" t="n">
        <f aca="false">N20*T3</f>
        <v>0</v>
      </c>
      <c r="P20" s="34" t="n">
        <v>0.1</v>
      </c>
      <c r="Q20" s="35" t="n">
        <f aca="false">P20*H20</f>
        <v>10707.0764505</v>
      </c>
      <c r="R20" s="36" t="n">
        <v>0.05</v>
      </c>
      <c r="S20" s="37" t="n">
        <f aca="false">R20*H20</f>
        <v>5353.53822525</v>
      </c>
      <c r="T20" s="37" t="n">
        <f aca="false">S20*T4</f>
        <v>8030.307337875</v>
      </c>
      <c r="U20" s="38" t="n">
        <v>0</v>
      </c>
      <c r="V20" s="39" t="n">
        <f aca="false">U20*H20</f>
        <v>0</v>
      </c>
      <c r="W20" s="39" t="n">
        <f aca="false">V20*T5</f>
        <v>0</v>
      </c>
      <c r="X20" s="40" t="n">
        <f aca="false">K20/500</f>
        <v>182.0202996585</v>
      </c>
      <c r="Y20" s="41" t="n">
        <f aca="false">(N20*1.5)/100</f>
        <v>0</v>
      </c>
      <c r="Z20" s="42" t="n">
        <f aca="false">X20*2.5</f>
        <v>455.05074914625</v>
      </c>
      <c r="AA20" s="43" t="n">
        <f aca="false">(T20*0.7)/60</f>
        <v>93.686918941875</v>
      </c>
      <c r="AB20" s="43" t="n">
        <f aca="false">W20/300</f>
        <v>0</v>
      </c>
      <c r="AC20" s="44" t="n">
        <f aca="false">Q20/Z20</f>
        <v>23.5294117647059</v>
      </c>
      <c r="AD20" s="20" t="n">
        <f aca="false">SUM(U20,R20,P20,M20,J20)</f>
        <v>1</v>
      </c>
      <c r="AE20" s="45" t="n">
        <f aca="false">AF2*Z20+AF3*AA20+AF4*AB20</f>
        <v>50.6578554564281</v>
      </c>
      <c r="AF20" s="45" t="n">
        <f aca="false">AJ2*X20+AJ2*Y20+AJ3*T20+AJ4*W20</f>
        <v>2746.36510955325</v>
      </c>
      <c r="AG20" s="45" t="n">
        <f aca="false">AD3*(AH20+AI20)</f>
        <v>1253.01394029106</v>
      </c>
      <c r="AH20" s="0" t="n">
        <f aca="false">Z2*Z3*(L20+O20)+Z4*AA2*T20+AA3*AA4*W20</f>
        <v>5762.5485456591</v>
      </c>
      <c r="AI20" s="0" t="n">
        <f aca="false">(Z20*AG2+AA20*AG3+AB20*AG4)*AH2*AH3</f>
        <v>4205.87346821203</v>
      </c>
    </row>
    <row r="21" customFormat="false" ht="15" hidden="false" customHeight="false" outlineLevel="0" collapsed="false">
      <c r="B21" s="23" t="n">
        <v>13</v>
      </c>
      <c r="C21" s="24" t="s">
        <v>53</v>
      </c>
      <c r="D21" s="25" t="n">
        <v>35279.0493</v>
      </c>
      <c r="E21" s="26" t="n">
        <f aca="false">D21/10000</f>
        <v>3.52790493</v>
      </c>
      <c r="F21" s="27" t="n">
        <v>0.15</v>
      </c>
      <c r="G21" s="25" t="n">
        <f aca="false">F21*D21</f>
        <v>5291.857395</v>
      </c>
      <c r="H21" s="28" t="n">
        <f aca="false">D21-G21</f>
        <v>29987.191905</v>
      </c>
      <c r="I21" s="29" t="n">
        <f aca="false">H21/10000</f>
        <v>2.9987191905</v>
      </c>
      <c r="J21" s="30" t="n">
        <v>0.9</v>
      </c>
      <c r="K21" s="31" t="n">
        <f aca="false">J21*H21</f>
        <v>26988.4727145</v>
      </c>
      <c r="L21" s="31" t="n">
        <f aca="false">K21*T2</f>
        <v>18891.93090015</v>
      </c>
      <c r="M21" s="32" t="n">
        <v>0</v>
      </c>
      <c r="N21" s="33" t="n">
        <f aca="false">M21*H21</f>
        <v>0</v>
      </c>
      <c r="O21" s="33" t="n">
        <f aca="false">N21*T3</f>
        <v>0</v>
      </c>
      <c r="P21" s="34" t="n">
        <v>0.1</v>
      </c>
      <c r="Q21" s="35" t="n">
        <f aca="false">P21*H21</f>
        <v>2998.7191905</v>
      </c>
      <c r="R21" s="36" t="n">
        <v>0</v>
      </c>
      <c r="S21" s="37" t="n">
        <f aca="false">R21*G21</f>
        <v>0</v>
      </c>
      <c r="T21" s="37" t="n">
        <f aca="false">S21*T4</f>
        <v>0</v>
      </c>
      <c r="U21" s="38" t="n">
        <v>0</v>
      </c>
      <c r="V21" s="39" t="n">
        <f aca="false">U21*H21</f>
        <v>0</v>
      </c>
      <c r="W21" s="39" t="n">
        <f aca="false">V21*T5</f>
        <v>0</v>
      </c>
      <c r="X21" s="40" t="n">
        <f aca="false">K21/500</f>
        <v>53.976945429</v>
      </c>
      <c r="Y21" s="41" t="n">
        <f aca="false">(N21*1.5)/100</f>
        <v>0</v>
      </c>
      <c r="Z21" s="42" t="n">
        <f aca="false">X21*2.5</f>
        <v>134.9423635725</v>
      </c>
      <c r="AA21" s="43" t="n">
        <f aca="false">(T21*0.7)/60</f>
        <v>0</v>
      </c>
      <c r="AB21" s="43" t="n">
        <f aca="false">W21/300</f>
        <v>0</v>
      </c>
      <c r="AC21" s="44" t="n">
        <f aca="false">Q21/Z21</f>
        <v>22.2222222222222</v>
      </c>
      <c r="AD21" s="20" t="n">
        <f aca="false">SUM(U21,R21,P21,M21,J21)</f>
        <v>1</v>
      </c>
      <c r="AE21" s="45" t="n">
        <f aca="false">AF2*Z21+AF3*AA21+AF4*AB21</f>
        <v>13.49423635725</v>
      </c>
      <c r="AF21" s="45" t="n">
        <f aca="false">AJ2*X21+AJ2*Y21+AJ3*T21+AJ4*W21</f>
        <v>647.723345148</v>
      </c>
      <c r="AG21" s="45" t="n">
        <f aca="false">AD3*(AH21+AI21)</f>
        <v>334.491210710158</v>
      </c>
      <c r="AH21" s="0" t="n">
        <f aca="false">Z2*Z3*(L21+O21)+Z4*AA2*T21+AA3*AA4*W21</f>
        <v>1530.24640291215</v>
      </c>
      <c r="AI21" s="0" t="n">
        <f aca="false">(Z21*AG2+AA21*AG3+AB21*AG4)*AH2*AH3</f>
        <v>1130.81700673755</v>
      </c>
    </row>
    <row r="22" customFormat="false" ht="15" hidden="false" customHeight="false" outlineLevel="0" collapsed="false">
      <c r="B22" s="23" t="n">
        <v>14</v>
      </c>
      <c r="C22" s="24" t="s">
        <v>54</v>
      </c>
      <c r="D22" s="25" t="n">
        <v>75086.1628</v>
      </c>
      <c r="E22" s="26" t="n">
        <f aca="false">D22/10000</f>
        <v>7.50861628</v>
      </c>
      <c r="F22" s="27" t="n">
        <v>0.15</v>
      </c>
      <c r="G22" s="25" t="n">
        <f aca="false">F22*D22</f>
        <v>11262.92442</v>
      </c>
      <c r="H22" s="28" t="n">
        <f aca="false">D22-G22</f>
        <v>63823.23838</v>
      </c>
      <c r="I22" s="29" t="n">
        <f aca="false">H22/10000</f>
        <v>6.382323838</v>
      </c>
      <c r="J22" s="30" t="n">
        <v>0.15</v>
      </c>
      <c r="K22" s="31" t="n">
        <f aca="false">J22*H22</f>
        <v>9573.485757</v>
      </c>
      <c r="L22" s="31" t="n">
        <f aca="false">K22*T2</f>
        <v>6701.4400299</v>
      </c>
      <c r="M22" s="32" t="n">
        <v>0.15</v>
      </c>
      <c r="N22" s="33" t="n">
        <f aca="false">M22*H22</f>
        <v>9573.485757</v>
      </c>
      <c r="O22" s="33" t="n">
        <f aca="false">N22*T3</f>
        <v>9573.485757</v>
      </c>
      <c r="P22" s="34" t="n">
        <v>0.15</v>
      </c>
      <c r="Q22" s="35" t="n">
        <f aca="false">P22*H22</f>
        <v>9573.485757</v>
      </c>
      <c r="R22" s="36" t="n">
        <v>0.55</v>
      </c>
      <c r="S22" s="37" t="n">
        <f aca="false">R22*G22</f>
        <v>6194.608431</v>
      </c>
      <c r="T22" s="37" t="n">
        <f aca="false">S22*T4</f>
        <v>9291.9126465</v>
      </c>
      <c r="U22" s="38" t="n">
        <v>0</v>
      </c>
      <c r="V22" s="39" t="n">
        <f aca="false">U22*H22</f>
        <v>0</v>
      </c>
      <c r="W22" s="39" t="n">
        <f aca="false">V22*T5</f>
        <v>0</v>
      </c>
      <c r="X22" s="40" t="n">
        <f aca="false">K22/500</f>
        <v>19.146971514</v>
      </c>
      <c r="Y22" s="41" t="n">
        <f aca="false">(N22*1.5)/100</f>
        <v>143.602286355</v>
      </c>
      <c r="Z22" s="42" t="n">
        <f aca="false">X22*2.5+Y22*2.5</f>
        <v>406.8731446725</v>
      </c>
      <c r="AA22" s="43" t="n">
        <f aca="false">(T22*0.7)/60</f>
        <v>108.4056475425</v>
      </c>
      <c r="AB22" s="43" t="n">
        <f aca="false">W22/300</f>
        <v>0</v>
      </c>
      <c r="AC22" s="44" t="n">
        <f aca="false">Q22/Z22</f>
        <v>23.5294117647059</v>
      </c>
      <c r="AD22" s="20" t="n">
        <f aca="false">SUM(U22,R22,P22,M22,J22)</f>
        <v>1</v>
      </c>
      <c r="AE22" s="45" t="n">
        <f aca="false">AF2*Z22+AF3*AA22+AF4*AB22</f>
        <v>46.6496250820875</v>
      </c>
      <c r="AF22" s="45" t="n">
        <f aca="false">AJ2*X22+AJ2*Y22+AJ3*T22+AJ4*W22</f>
        <v>2603.424979683</v>
      </c>
      <c r="AG22" s="45" t="n">
        <f aca="false">AD3*(AH22+AI22)</f>
        <v>738.977813897559</v>
      </c>
      <c r="AH22" s="0" t="n">
        <f aca="false">Z2*Z3*(L22+O22)+Z4*AA2*T22+W22*AA4*AA3</f>
        <v>2015.1624372264</v>
      </c>
      <c r="AI22" s="0" t="n">
        <f aca="false">(Z22*AG2+AA22*AG3+AB22*AG4)*AH2*AH3</f>
        <v>3863.81661555863</v>
      </c>
    </row>
    <row r="23" customFormat="false" ht="15" hidden="false" customHeight="false" outlineLevel="0" collapsed="false">
      <c r="B23" s="23" t="n">
        <v>15</v>
      </c>
      <c r="C23" s="24" t="s">
        <v>55</v>
      </c>
      <c r="D23" s="25" t="n">
        <v>1447253.9086</v>
      </c>
      <c r="E23" s="26" t="n">
        <f aca="false">D23/10000</f>
        <v>144.72539086</v>
      </c>
      <c r="F23" s="27" t="n">
        <v>0.25</v>
      </c>
      <c r="G23" s="25" t="n">
        <f aca="false">F23*D23</f>
        <v>361813.47715</v>
      </c>
      <c r="H23" s="28" t="n">
        <f aca="false">D23-G23</f>
        <v>1085440.43145</v>
      </c>
      <c r="I23" s="29" t="n">
        <f aca="false">H23/10000</f>
        <v>108.544043145</v>
      </c>
      <c r="J23" s="30" t="n">
        <v>0</v>
      </c>
      <c r="K23" s="31" t="n">
        <f aca="false">J23*H23</f>
        <v>0</v>
      </c>
      <c r="L23" s="31" t="n">
        <f aca="false">K23*T2</f>
        <v>0</v>
      </c>
      <c r="M23" s="32" t="n">
        <v>0</v>
      </c>
      <c r="N23" s="33" t="n">
        <f aca="false">M23*H23</f>
        <v>0</v>
      </c>
      <c r="O23" s="33" t="n">
        <f aca="false">N23*T3</f>
        <v>0</v>
      </c>
      <c r="P23" s="34" t="n">
        <v>0.15</v>
      </c>
      <c r="Q23" s="35" t="n">
        <f aca="false">P23*H23</f>
        <v>162816.0647175</v>
      </c>
      <c r="R23" s="36" t="n">
        <v>0.1</v>
      </c>
      <c r="S23" s="37" t="n">
        <f aca="false">R23*G23</f>
        <v>36181.347715</v>
      </c>
      <c r="T23" s="37" t="n">
        <f aca="false">S23*T4</f>
        <v>54272.0215725</v>
      </c>
      <c r="U23" s="38" t="n">
        <v>0.75</v>
      </c>
      <c r="V23" s="39" t="n">
        <f aca="false">U23*H23</f>
        <v>814080.3235875</v>
      </c>
      <c r="W23" s="39" t="n">
        <f aca="false">V23*T5</f>
        <v>976896.388305</v>
      </c>
      <c r="X23" s="40" t="n">
        <f aca="false">K23/500</f>
        <v>0</v>
      </c>
      <c r="Y23" s="41" t="n">
        <f aca="false">(N23*1.5)/100</f>
        <v>0</v>
      </c>
      <c r="Z23" s="42" t="n">
        <f aca="false">X23*2.5+Y23*2.5</f>
        <v>0</v>
      </c>
      <c r="AA23" s="43" t="n">
        <f aca="false">(T23*0.7)/60</f>
        <v>633.1735850125</v>
      </c>
      <c r="AB23" s="43" t="n">
        <f aca="false">W23/300</f>
        <v>3256.32129435</v>
      </c>
      <c r="AC23" s="44" t="s">
        <v>43</v>
      </c>
      <c r="AD23" s="20" t="n">
        <f aca="false">SUM(U23,R23,P23,M23,J23)</f>
        <v>1</v>
      </c>
      <c r="AE23" s="45" t="n">
        <f aca="false">AF2*Z23+AF3*AA23+AF4*AB23</f>
        <v>523.272741328188</v>
      </c>
      <c r="AF23" s="45" t="n">
        <f aca="false">AJ2*X23+AJ2*Y23+AJ3*T23+AJ4*W23</f>
        <v>81950.752574475</v>
      </c>
      <c r="AG23" s="45" t="n">
        <f aca="false">AD3*(AH23+AI23)</f>
        <v>7807.2804396164</v>
      </c>
      <c r="AH23" s="0" t="n">
        <f aca="false">Z2*Z3*(L23+O23)+S23*Z4*AA2+AA3*AA4*W23</f>
        <v>54000.6614646375</v>
      </c>
      <c r="AI23" s="0" t="n">
        <f aca="false">(Z23*AG2+AA23*AG3+AB23*AG4)*AH2*AH3</f>
        <v>8110.59181053298</v>
      </c>
    </row>
    <row r="24" customFormat="false" ht="15" hidden="false" customHeight="false" outlineLevel="0" collapsed="false">
      <c r="B24" s="23" t="n">
        <v>16</v>
      </c>
      <c r="C24" s="24" t="s">
        <v>56</v>
      </c>
      <c r="D24" s="25" t="n">
        <v>307841.9717</v>
      </c>
      <c r="E24" s="26" t="n">
        <f aca="false">D24/10000</f>
        <v>30.78419717</v>
      </c>
      <c r="F24" s="27" t="n">
        <v>0.25</v>
      </c>
      <c r="G24" s="25" t="n">
        <f aca="false">F24*D24</f>
        <v>76960.492925</v>
      </c>
      <c r="H24" s="28" t="n">
        <f aca="false">D24-G24</f>
        <v>230881.478775</v>
      </c>
      <c r="I24" s="29" t="n">
        <f aca="false">H24/10000</f>
        <v>23.0881478775</v>
      </c>
      <c r="J24" s="30" t="n">
        <v>0</v>
      </c>
      <c r="K24" s="31" t="n">
        <f aca="false">J24*H24</f>
        <v>0</v>
      </c>
      <c r="L24" s="31" t="n">
        <f aca="false">K24*T2</f>
        <v>0</v>
      </c>
      <c r="M24" s="32" t="n">
        <v>0</v>
      </c>
      <c r="N24" s="33" t="n">
        <f aca="false">M24*H24</f>
        <v>0</v>
      </c>
      <c r="O24" s="33" t="n">
        <f aca="false">N24*T3</f>
        <v>0</v>
      </c>
      <c r="P24" s="34" t="n">
        <v>0.15</v>
      </c>
      <c r="Q24" s="35" t="n">
        <f aca="false">P24*H24</f>
        <v>34632.22181625</v>
      </c>
      <c r="R24" s="36" t="n">
        <v>0.1</v>
      </c>
      <c r="S24" s="37" t="n">
        <f aca="false">R24*G24</f>
        <v>7696.0492925</v>
      </c>
      <c r="T24" s="37" t="n">
        <f aca="false">S24*T4</f>
        <v>11544.07393875</v>
      </c>
      <c r="U24" s="38" t="n">
        <v>0.75</v>
      </c>
      <c r="V24" s="39" t="n">
        <f aca="false">U24*H24</f>
        <v>173161.10908125</v>
      </c>
      <c r="W24" s="39" t="n">
        <f aca="false">V24*T5</f>
        <v>207793.3308975</v>
      </c>
      <c r="X24" s="40" t="n">
        <f aca="false">K24/500</f>
        <v>0</v>
      </c>
      <c r="Y24" s="41" t="n">
        <f aca="false">(N24*1.5)/100</f>
        <v>0</v>
      </c>
      <c r="Z24" s="42" t="n">
        <f aca="false">X24*2.5+Y24*2.5</f>
        <v>0</v>
      </c>
      <c r="AA24" s="43" t="n">
        <f aca="false">(T24*0.7)/60</f>
        <v>134.68086261875</v>
      </c>
      <c r="AB24" s="43" t="n">
        <f aca="false">W24/300</f>
        <v>692.644436325</v>
      </c>
      <c r="AC24" s="44" t="s">
        <v>43</v>
      </c>
      <c r="AD24" s="20" t="n">
        <f aca="false">SUM(U24,R24,P24,M24,J24)</f>
        <v>1</v>
      </c>
      <c r="AE24" s="45" t="n">
        <f aca="false">AF2*Z24+AF3*AA24+AF4*AB24</f>
        <v>111.304112892781</v>
      </c>
      <c r="AF24" s="45" t="n">
        <f aca="false">AJ2*X24+AJ2*Y24+AJ3*T24+W24*AJ4</f>
        <v>17431.5516475125</v>
      </c>
      <c r="AG24" s="45" t="n">
        <f aca="false">AD3*(AH24+AI24)</f>
        <v>1660.66824201656</v>
      </c>
      <c r="AH24" s="0" t="n">
        <f aca="false">Z2*Z3*(L24+O24)+S24*Z4*AA2+AA3*AA4*W24</f>
        <v>11486.3535690563</v>
      </c>
      <c r="AI24" s="0" t="n">
        <f aca="false">(Z24*AG2+AA24*AG3+AB24*AG4)*AH2*AH3</f>
        <v>1725.18488965326</v>
      </c>
    </row>
    <row r="25" customFormat="false" ht="15" hidden="false" customHeight="false" outlineLevel="0" collapsed="false">
      <c r="B25" s="23" t="n">
        <v>17</v>
      </c>
      <c r="C25" s="24" t="s">
        <v>57</v>
      </c>
      <c r="D25" s="25" t="n">
        <v>49998.9191</v>
      </c>
      <c r="E25" s="26" t="n">
        <f aca="false">D25/10000</f>
        <v>4.99989191</v>
      </c>
      <c r="F25" s="27" t="n">
        <v>0.15</v>
      </c>
      <c r="G25" s="25" t="n">
        <f aca="false">F25*D25</f>
        <v>7499.837865</v>
      </c>
      <c r="H25" s="28" t="n">
        <f aca="false">D25-G25</f>
        <v>42499.081235</v>
      </c>
      <c r="I25" s="29" t="n">
        <f aca="false">H25/10000</f>
        <v>4.2499081235</v>
      </c>
      <c r="J25" s="30" t="n">
        <v>0</v>
      </c>
      <c r="K25" s="31" t="n">
        <f aca="false">J25*H25</f>
        <v>0</v>
      </c>
      <c r="L25" s="31" t="n">
        <f aca="false">K25*T3</f>
        <v>0</v>
      </c>
      <c r="M25" s="32" t="n">
        <v>0</v>
      </c>
      <c r="N25" s="33" t="n">
        <f aca="false">M25*H25</f>
        <v>0</v>
      </c>
      <c r="O25" s="33" t="n">
        <f aca="false">N25*T3</f>
        <v>0</v>
      </c>
      <c r="P25" s="34" t="n">
        <v>0.5</v>
      </c>
      <c r="Q25" s="35" t="n">
        <f aca="false">P25*H25</f>
        <v>21249.5406175</v>
      </c>
      <c r="R25" s="36" t="n">
        <v>0.5</v>
      </c>
      <c r="S25" s="37" t="n">
        <f aca="false">R25*G25</f>
        <v>3749.9189325</v>
      </c>
      <c r="T25" s="37" t="n">
        <f aca="false">S25*T4</f>
        <v>5624.87839875</v>
      </c>
      <c r="U25" s="38" t="n">
        <v>0</v>
      </c>
      <c r="V25" s="39" t="n">
        <f aca="false">U25*H25</f>
        <v>0</v>
      </c>
      <c r="W25" s="39" t="n">
        <f aca="false">V25*T5</f>
        <v>0</v>
      </c>
      <c r="X25" s="40" t="n">
        <f aca="false">K25/500</f>
        <v>0</v>
      </c>
      <c r="Y25" s="41" t="n">
        <f aca="false">(N25*1.5)/100</f>
        <v>0</v>
      </c>
      <c r="Z25" s="42" t="n">
        <f aca="false">X25*2.5+Y25*2.5</f>
        <v>0</v>
      </c>
      <c r="AA25" s="43" t="n">
        <f aca="false">(T25*0.7)/60</f>
        <v>65.62358131875</v>
      </c>
      <c r="AB25" s="43" t="n">
        <f aca="false">W25/300</f>
        <v>0</v>
      </c>
      <c r="AC25" s="44" t="s">
        <v>43</v>
      </c>
      <c r="AD25" s="20" t="n">
        <f aca="false">SUM(U25,R25,P25,M25,J25)</f>
        <v>1</v>
      </c>
      <c r="AE25" s="45" t="n">
        <f aca="false">AF2*Z25+AF3*AA25+AF4*AB25</f>
        <v>3.60929697253125</v>
      </c>
      <c r="AF25" s="45" t="n">
        <f aca="false">AJ2*X25+Y25*AJ2+T25*AJ3+AJ4*W25</f>
        <v>393.7414879125</v>
      </c>
      <c r="AG25" s="45" t="n">
        <f aca="false">AD3*(AH25+AI25)</f>
        <v>87.5901979146133</v>
      </c>
      <c r="AH25" s="0" t="n">
        <f aca="false">Z2*Z3*(L25+O25)+T25*Z4*AA2+AA3*W25</f>
        <v>421.86587990625</v>
      </c>
      <c r="AI25" s="0" t="n">
        <f aca="false">(Z25*AG2+AA25*AG3+AB25*AG4)*AH2*AH3</f>
        <v>274.962805725563</v>
      </c>
    </row>
    <row r="26" customFormat="false" ht="15" hidden="false" customHeight="false" outlineLevel="0" collapsed="false">
      <c r="B26" s="23" t="n">
        <v>18</v>
      </c>
      <c r="C26" s="24" t="s">
        <v>58</v>
      </c>
      <c r="D26" s="25" t="n">
        <v>182189.6094</v>
      </c>
      <c r="E26" s="26" t="n">
        <f aca="false">D26/10000</f>
        <v>18.21896094</v>
      </c>
      <c r="F26" s="27" t="n">
        <v>0.15</v>
      </c>
      <c r="G26" s="25" t="n">
        <f aca="false">F26*D26</f>
        <v>27328.44141</v>
      </c>
      <c r="H26" s="28" t="n">
        <f aca="false">D26-G26</f>
        <v>154861.16799</v>
      </c>
      <c r="I26" s="29" t="n">
        <f aca="false">H26/10000</f>
        <v>15.486116799</v>
      </c>
      <c r="J26" s="30" t="n">
        <v>0.15</v>
      </c>
      <c r="K26" s="31" t="n">
        <f aca="false">J26*H26</f>
        <v>23229.1751985</v>
      </c>
      <c r="L26" s="31" t="n">
        <f aca="false">K26*T4</f>
        <v>34843.76279775</v>
      </c>
      <c r="M26" s="32" t="n">
        <v>0</v>
      </c>
      <c r="N26" s="33" t="n">
        <f aca="false">M26*H26</f>
        <v>0</v>
      </c>
      <c r="O26" s="33" t="n">
        <f aca="false">N26*T4</f>
        <v>0</v>
      </c>
      <c r="P26" s="34" t="n">
        <v>0.05</v>
      </c>
      <c r="Q26" s="35" t="n">
        <f aca="false">P26*H26</f>
        <v>7743.0583995</v>
      </c>
      <c r="R26" s="36" t="n">
        <v>0.55</v>
      </c>
      <c r="S26" s="37" t="n">
        <f aca="false">R26*G26</f>
        <v>15030.6427755</v>
      </c>
      <c r="T26" s="37" t="n">
        <f aca="false">S26*T5</f>
        <v>18036.7713306</v>
      </c>
      <c r="U26" s="38" t="n">
        <v>0.25</v>
      </c>
      <c r="V26" s="39" t="n">
        <f aca="false">U26*H26</f>
        <v>38715.2919975</v>
      </c>
      <c r="W26" s="39" t="n">
        <f aca="false">V26*T5</f>
        <v>46458.350397</v>
      </c>
      <c r="X26" s="40" t="n">
        <f aca="false">K26/500</f>
        <v>46.458350397</v>
      </c>
      <c r="Y26" s="41" t="n">
        <f aca="false">(N26*1.5)/100</f>
        <v>0</v>
      </c>
      <c r="Z26" s="42" t="n">
        <f aca="false">X26*2.5</f>
        <v>116.1458759925</v>
      </c>
      <c r="AA26" s="43" t="n">
        <f aca="false">(T26*0.7)/60</f>
        <v>210.428998857</v>
      </c>
      <c r="AB26" s="43" t="n">
        <f aca="false">W26/300</f>
        <v>154.86116799</v>
      </c>
      <c r="AC26" s="44" t="n">
        <f aca="false">Q26/Z26</f>
        <v>66.6666666666667</v>
      </c>
      <c r="AD26" s="20" t="n">
        <f aca="false">SUM(U26,R26,P26,M26,J26)</f>
        <v>1</v>
      </c>
      <c r="AE26" s="45" t="n">
        <f aca="false">AF2*Z26+AF3*AA26+AF4*AB26</f>
        <v>46.417357734885</v>
      </c>
      <c r="AF26" s="45" t="n">
        <f aca="false">X26*AJ2+AJ2*Y26+T26*AJ3+AJ4*W26</f>
        <v>5536.742229666</v>
      </c>
      <c r="AG26" s="45" t="n">
        <f aca="false">AD3*(AH26+AI26)</f>
        <v>1097.18463215796</v>
      </c>
      <c r="AH26" s="0" t="n">
        <f aca="false">Z2*Z3*(L26+O26)+T26*Z4*AA2+W26*AA3*AA4</f>
        <v>6614.16603225525</v>
      </c>
      <c r="AI26" s="0" t="n">
        <f aca="false">(Z26*AG2+AA26*AG3+AB26*AG4)*AH2*AH3</f>
        <v>2114.54726357922</v>
      </c>
    </row>
    <row r="27" customFormat="false" ht="15" hidden="false" customHeight="false" outlineLevel="0" collapsed="false">
      <c r="B27" s="23" t="n">
        <v>19</v>
      </c>
      <c r="C27" s="24" t="s">
        <v>59</v>
      </c>
      <c r="D27" s="25" t="n">
        <v>46816.8881</v>
      </c>
      <c r="E27" s="26" t="n">
        <f aca="false">D27/10000</f>
        <v>4.68168881</v>
      </c>
      <c r="F27" s="27" t="n">
        <v>0.15</v>
      </c>
      <c r="G27" s="25" t="n">
        <f aca="false">F27*D27</f>
        <v>7022.533215</v>
      </c>
      <c r="H27" s="28" t="n">
        <f aca="false">D27-G27</f>
        <v>39794.354885</v>
      </c>
      <c r="I27" s="29" t="n">
        <f aca="false">H27/10000</f>
        <v>3.9794354885</v>
      </c>
      <c r="J27" s="30" t="n">
        <v>0</v>
      </c>
      <c r="K27" s="31" t="n">
        <f aca="false">J27*H27</f>
        <v>0</v>
      </c>
      <c r="L27" s="31" t="n">
        <f aca="false">K27*T5</f>
        <v>0</v>
      </c>
      <c r="M27" s="32" t="n">
        <v>0</v>
      </c>
      <c r="N27" s="33" t="n">
        <f aca="false">M27*H27</f>
        <v>0</v>
      </c>
      <c r="O27" s="33" t="n">
        <f aca="false">N27*T5</f>
        <v>0</v>
      </c>
      <c r="P27" s="34" t="n">
        <v>0.1</v>
      </c>
      <c r="Q27" s="35" t="n">
        <f aca="false">P27*H27</f>
        <v>3979.4354885</v>
      </c>
      <c r="R27" s="36" t="n">
        <v>0.7</v>
      </c>
      <c r="S27" s="37" t="n">
        <f aca="false">R27*G27</f>
        <v>4915.7732505</v>
      </c>
      <c r="T27" s="37" t="n">
        <f aca="false">S27*T4</f>
        <v>7373.65987575</v>
      </c>
      <c r="U27" s="38" t="n">
        <v>0.2</v>
      </c>
      <c r="V27" s="39" t="n">
        <f aca="false">U27*H27</f>
        <v>7958.870977</v>
      </c>
      <c r="W27" s="39" t="n">
        <f aca="false">V27*T5</f>
        <v>9550.6451724</v>
      </c>
      <c r="X27" s="40" t="n">
        <f aca="false">K27/500</f>
        <v>0</v>
      </c>
      <c r="Y27" s="41" t="n">
        <f aca="false">(N27*1.5)/100</f>
        <v>0</v>
      </c>
      <c r="Z27" s="42" t="n">
        <f aca="false">X27*2.5+Y27*2.5</f>
        <v>0</v>
      </c>
      <c r="AA27" s="43" t="n">
        <f aca="false">(T27*0.7)/60</f>
        <v>86.02603188375</v>
      </c>
      <c r="AB27" s="43" t="n">
        <f aca="false">W27/300</f>
        <v>31.835483908</v>
      </c>
      <c r="AC27" s="44" t="s">
        <v>43</v>
      </c>
      <c r="AD27" s="20" t="n">
        <f aca="false">SUM(U27,R27,P27,M27,J27)</f>
        <v>1</v>
      </c>
      <c r="AE27" s="45" t="n">
        <f aca="false">AF2*Z27+AF3*AA27+AF4*AB27</f>
        <v>9.50675433980625</v>
      </c>
      <c r="AF27" s="45" t="n">
        <f aca="false">AJ2*X27+Y27*AJ2+AJ3*T27+W27*AJ4</f>
        <v>1280.2078050945</v>
      </c>
      <c r="AG27" s="45" t="n">
        <f aca="false">AD3*(AH27+AI27)</f>
        <v>34907.0771007622</v>
      </c>
      <c r="AH27" s="0" t="n">
        <f aca="false">Z2*Z3*(L27+O27)+T27*Z4*AA2*+AA3*AA4*W27</f>
        <v>277291.385812552</v>
      </c>
      <c r="AI27" s="0" t="n">
        <f aca="false">(Z27*AG2+AA27*AG3+AB27*AG4)*AH2*AH3</f>
        <v>413.805344622721</v>
      </c>
    </row>
    <row r="28" customFormat="false" ht="15" hidden="false" customHeight="false" outlineLevel="0" collapsed="false">
      <c r="B28" s="23" t="n">
        <v>20</v>
      </c>
      <c r="C28" s="24" t="s">
        <v>60</v>
      </c>
      <c r="D28" s="25" t="n">
        <v>39000.1108</v>
      </c>
      <c r="E28" s="26" t="n">
        <f aca="false">D28/10000</f>
        <v>3.90001108</v>
      </c>
      <c r="F28" s="27" t="n">
        <v>0.15</v>
      </c>
      <c r="G28" s="25" t="n">
        <f aca="false">F28*D28</f>
        <v>5850.01662</v>
      </c>
      <c r="H28" s="28" t="n">
        <f aca="false">D28-G28</f>
        <v>33150.09418</v>
      </c>
      <c r="I28" s="29" t="n">
        <f aca="false">H28/10000</f>
        <v>3.315009418</v>
      </c>
      <c r="J28" s="30" t="n">
        <v>0</v>
      </c>
      <c r="K28" s="31" t="n">
        <f aca="false">J28*H28</f>
        <v>0</v>
      </c>
      <c r="L28" s="31" t="n">
        <f aca="false">K28*T7</f>
        <v>0</v>
      </c>
      <c r="M28" s="32" t="n">
        <v>0</v>
      </c>
      <c r="N28" s="33" t="n">
        <f aca="false">M28*H28</f>
        <v>0</v>
      </c>
      <c r="O28" s="33" t="n">
        <f aca="false">N28*T7</f>
        <v>0</v>
      </c>
      <c r="P28" s="34" t="n">
        <v>0.2</v>
      </c>
      <c r="Q28" s="35" t="n">
        <f aca="false">P28*H28</f>
        <v>6630.018836</v>
      </c>
      <c r="R28" s="36" t="n">
        <v>0.15</v>
      </c>
      <c r="S28" s="37" t="n">
        <f aca="false">R28*G28</f>
        <v>877.502493</v>
      </c>
      <c r="T28" s="37" t="n">
        <f aca="false">S28*T4</f>
        <v>1316.2537395</v>
      </c>
      <c r="U28" s="38" t="n">
        <v>0.65</v>
      </c>
      <c r="V28" s="39" t="n">
        <f aca="false">U28*H28</f>
        <v>21547.561217</v>
      </c>
      <c r="W28" s="39" t="n">
        <f aca="false">V28*T7</f>
        <v>0</v>
      </c>
      <c r="X28" s="40" t="n">
        <f aca="false">K28/500</f>
        <v>0</v>
      </c>
      <c r="Y28" s="41" t="n">
        <f aca="false">(N28*1.5)/100</f>
        <v>0</v>
      </c>
      <c r="Z28" s="42" t="n">
        <f aca="false">X28*2.5+Y28*2.5</f>
        <v>0</v>
      </c>
      <c r="AA28" s="43" t="n">
        <f aca="false">(T28*0.7)/60</f>
        <v>15.3562936275</v>
      </c>
      <c r="AB28" s="43" t="n">
        <f aca="false">W28/300</f>
        <v>0</v>
      </c>
      <c r="AC28" s="44" t="s">
        <v>43</v>
      </c>
      <c r="AD28" s="20" t="n">
        <f aca="false">SUM(U28,R28,P28,M28,J28)</f>
        <v>1</v>
      </c>
      <c r="AE28" s="45" t="n">
        <f aca="false">AF2*Z28+AF3*AA28+AF4*AB28</f>
        <v>0.8445961495125</v>
      </c>
      <c r="AF28" s="45" t="n">
        <f aca="false">AJ2*X28+Y28*AJ2+AJ3*T28+W28*AJ4</f>
        <v>92.137761765</v>
      </c>
      <c r="AG28" s="45" t="n">
        <f aca="false">AD3*(AH28+AI28)</f>
        <v>20.496607637647</v>
      </c>
      <c r="AH28" s="0" t="n">
        <f aca="false">Z2*Z3*(L28+O28)+T28*Z4*AA2+W28*AA3*AA4</f>
        <v>98.7190304625</v>
      </c>
      <c r="AI28" s="0" t="n">
        <f aca="false">(Z28*AG2+AA28*AG3+AB28*AG4)*AH4</f>
        <v>64.342870299225</v>
      </c>
    </row>
    <row r="29" customFormat="false" ht="15" hidden="false" customHeight="false" outlineLevel="0" collapsed="false">
      <c r="B29" s="23" t="n">
        <v>21</v>
      </c>
      <c r="C29" s="24" t="s">
        <v>61</v>
      </c>
      <c r="D29" s="25" t="n">
        <v>220869.2079</v>
      </c>
      <c r="E29" s="26" t="n">
        <f aca="false">D29/10000</f>
        <v>22.08692079</v>
      </c>
      <c r="F29" s="27" t="n">
        <v>0.15</v>
      </c>
      <c r="G29" s="25" t="n">
        <f aca="false">F29*D29</f>
        <v>33130.381185</v>
      </c>
      <c r="H29" s="28" t="n">
        <f aca="false">D29-G29</f>
        <v>187738.826715</v>
      </c>
      <c r="I29" s="29" t="n">
        <f aca="false">H29/10000</f>
        <v>18.7738826715</v>
      </c>
      <c r="J29" s="30" t="n">
        <v>0</v>
      </c>
      <c r="K29" s="31" t="n">
        <f aca="false">J29*H29</f>
        <v>0</v>
      </c>
      <c r="L29" s="31" t="n">
        <v>0</v>
      </c>
      <c r="M29" s="32" t="n">
        <v>0</v>
      </c>
      <c r="N29" s="33" t="n">
        <f aca="false">M29*H29</f>
        <v>0</v>
      </c>
      <c r="O29" s="33" t="n">
        <f aca="false">N29*T3</f>
        <v>0</v>
      </c>
      <c r="P29" s="34" t="n">
        <v>0.2</v>
      </c>
      <c r="Q29" s="35" t="n">
        <f aca="false">P29*H29</f>
        <v>37547.765343</v>
      </c>
      <c r="R29" s="36" t="n">
        <v>0.15</v>
      </c>
      <c r="S29" s="37" t="n">
        <f aca="false">R29*G29</f>
        <v>4969.55717775</v>
      </c>
      <c r="T29" s="37" t="n">
        <f aca="false">S29*T5</f>
        <v>5963.4686133</v>
      </c>
      <c r="U29" s="38" t="n">
        <v>0.65</v>
      </c>
      <c r="V29" s="39" t="n">
        <f aca="false">U29*H29</f>
        <v>122030.23736475</v>
      </c>
      <c r="W29" s="39" t="n">
        <f aca="false">V29*T5</f>
        <v>146436.2848377</v>
      </c>
      <c r="X29" s="40" t="n">
        <f aca="false">K29/500</f>
        <v>0</v>
      </c>
      <c r="Y29" s="41" t="n">
        <f aca="false">(N29*1.5)/100</f>
        <v>0</v>
      </c>
      <c r="Z29" s="42" t="n">
        <f aca="false">X29*2.5+Y29*2.5</f>
        <v>0</v>
      </c>
      <c r="AA29" s="43" t="n">
        <f aca="false">(T29*0.7)/60</f>
        <v>69.5738004885</v>
      </c>
      <c r="AB29" s="43" t="n">
        <f aca="false">W29/300</f>
        <v>488.120949459</v>
      </c>
      <c r="AC29" s="44" t="s">
        <v>43</v>
      </c>
      <c r="AD29" s="20" t="n">
        <f aca="false">SUM(U29,R29,P29,M29,J29)</f>
        <v>1</v>
      </c>
      <c r="AE29" s="45" t="n">
        <f aca="false">AF2*Z29+AF3*AA29+AF4*AB29</f>
        <v>77.0447014457175</v>
      </c>
      <c r="AF29" s="45" t="n">
        <f aca="false">AJ2*X29+Y29*AJ2+T29*AJ3+W29*AJ4</f>
        <v>12132.345589947</v>
      </c>
      <c r="AG29" s="45" t="n">
        <f aca="false">AD3*(AH29+AI29)</f>
        <v>1152.68212428569</v>
      </c>
      <c r="AH29" s="0" t="n">
        <f aca="false">Z2*Z3*(L29+O29)+S29*Z4*AA2+AA4*AA3*W29</f>
        <v>8060.6217423105</v>
      </c>
      <c r="AI29" s="0" t="n">
        <f aca="false">(Z29*AG2+AA29*AG3+AB29*AG4)*AH4</f>
        <v>1109.6049353401</v>
      </c>
    </row>
    <row r="30" customFormat="false" ht="15" hidden="false" customHeight="false" outlineLevel="0" collapsed="false">
      <c r="B30" s="23" t="n">
        <v>22</v>
      </c>
      <c r="C30" s="24" t="s">
        <v>62</v>
      </c>
      <c r="D30" s="25" t="n">
        <v>93077.9349</v>
      </c>
      <c r="E30" s="26" t="n">
        <f aca="false">D30/10000</f>
        <v>9.30779349</v>
      </c>
      <c r="F30" s="27" t="n">
        <v>0.15</v>
      </c>
      <c r="G30" s="25" t="n">
        <f aca="false">F30*D30</f>
        <v>13961.690235</v>
      </c>
      <c r="H30" s="28" t="n">
        <f aca="false">D30-G30</f>
        <v>79116.244665</v>
      </c>
      <c r="I30" s="29" t="n">
        <f aca="false">H30/10000</f>
        <v>7.9116244665</v>
      </c>
      <c r="J30" s="30" t="n">
        <v>0</v>
      </c>
      <c r="K30" s="31" t="n">
        <f aca="false">J30*H30</f>
        <v>0</v>
      </c>
      <c r="L30" s="31" t="n">
        <v>0</v>
      </c>
      <c r="M30" s="32" t="n">
        <v>0</v>
      </c>
      <c r="N30" s="33" t="n">
        <f aca="false">M30*H30</f>
        <v>0</v>
      </c>
      <c r="O30" s="33" t="n">
        <f aca="false">N30*T4</f>
        <v>0</v>
      </c>
      <c r="P30" s="34" t="n">
        <v>0.2</v>
      </c>
      <c r="Q30" s="35" t="n">
        <f aca="false">P30*H30</f>
        <v>15823.248933</v>
      </c>
      <c r="R30" s="36" t="n">
        <v>0.8</v>
      </c>
      <c r="S30" s="37" t="n">
        <f aca="false">R30*G30</f>
        <v>11169.352188</v>
      </c>
      <c r="T30" s="37" t="n">
        <f aca="false">S30*T4</f>
        <v>16754.028282</v>
      </c>
      <c r="U30" s="38" t="n">
        <v>0</v>
      </c>
      <c r="V30" s="39" t="n">
        <f aca="false">U30*H30</f>
        <v>0</v>
      </c>
      <c r="W30" s="39" t="n">
        <f aca="false">V30*T7</f>
        <v>0</v>
      </c>
      <c r="X30" s="40" t="n">
        <f aca="false">K30/500</f>
        <v>0</v>
      </c>
      <c r="Y30" s="41" t="n">
        <f aca="false">(N30*1.5)/100</f>
        <v>0</v>
      </c>
      <c r="Z30" s="42" t="n">
        <f aca="false">X30*2.5+Y30*2.5</f>
        <v>0</v>
      </c>
      <c r="AA30" s="43" t="n">
        <f aca="false">(T30*0.7)/60</f>
        <v>195.46366329</v>
      </c>
      <c r="AB30" s="43" t="n">
        <f aca="false">W30/300</f>
        <v>0</v>
      </c>
      <c r="AC30" s="44" t="s">
        <v>43</v>
      </c>
      <c r="AD30" s="20" t="n">
        <f aca="false">SUM(U30,R30,P30,M30,J30)</f>
        <v>1</v>
      </c>
      <c r="AE30" s="45" t="n">
        <f aca="false">AF2*Z30+AF3*AA30+AF4*AB30</f>
        <v>10.75050148095</v>
      </c>
      <c r="AF30" s="45" t="n">
        <f aca="false">AJ2*X30+Y30*AJ2+AJ3*T30+W30*AJ4</f>
        <v>1172.78197974</v>
      </c>
      <c r="AG30" s="45" t="n">
        <f aca="false">AD3*(AH30+AI30)</f>
        <v>260.8925116343</v>
      </c>
      <c r="AH30" s="0" t="n">
        <f aca="false">Z2*Z3*(L30+O30)+T30*Z4*AA2+AA3*AA4*W30</f>
        <v>1256.55212115</v>
      </c>
      <c r="AI30" s="0" t="n">
        <f aca="false">(Z30*AG2+AA30*AG3+AB30*AG4)*AH4</f>
        <v>818.9927491851</v>
      </c>
    </row>
    <row r="31" customFormat="false" ht="15" hidden="false" customHeight="false" outlineLevel="0" collapsed="false">
      <c r="B31" s="23" t="n">
        <v>23</v>
      </c>
      <c r="C31" s="24" t="s">
        <v>63</v>
      </c>
      <c r="D31" s="25" t="n">
        <v>44920.2805</v>
      </c>
      <c r="E31" s="26" t="n">
        <f aca="false">D31/10000</f>
        <v>4.49202805</v>
      </c>
      <c r="F31" s="27" t="n">
        <v>0.15</v>
      </c>
      <c r="G31" s="25" t="n">
        <f aca="false">F31*D31</f>
        <v>6738.042075</v>
      </c>
      <c r="H31" s="28" t="n">
        <f aca="false">D31-G31</f>
        <v>38182.238425</v>
      </c>
      <c r="I31" s="29" t="n">
        <f aca="false">H31/10000</f>
        <v>3.8182238425</v>
      </c>
      <c r="J31" s="30" t="n">
        <v>0</v>
      </c>
      <c r="K31" s="31" t="n">
        <f aca="false">J31*H31</f>
        <v>0</v>
      </c>
      <c r="L31" s="31" t="n">
        <v>0</v>
      </c>
      <c r="M31" s="32" t="n">
        <v>0</v>
      </c>
      <c r="N31" s="33" t="n">
        <f aca="false">M31*H31</f>
        <v>0</v>
      </c>
      <c r="O31" s="33" t="n">
        <f aca="false">N31*T5</f>
        <v>0</v>
      </c>
      <c r="P31" s="34" t="n">
        <v>0.2</v>
      </c>
      <c r="Q31" s="35" t="n">
        <f aca="false">P31*H31</f>
        <v>7636.447685</v>
      </c>
      <c r="R31" s="36" t="n">
        <v>0.8</v>
      </c>
      <c r="S31" s="37" t="n">
        <f aca="false">R31*G31</f>
        <v>5390.43366</v>
      </c>
      <c r="T31" s="37" t="n">
        <f aca="false">S31*T5</f>
        <v>6468.520392</v>
      </c>
      <c r="U31" s="38" t="n">
        <v>0</v>
      </c>
      <c r="V31" s="39" t="n">
        <f aca="false">U31*H31</f>
        <v>0</v>
      </c>
      <c r="W31" s="39" t="n">
        <f aca="false">V31*T5</f>
        <v>0</v>
      </c>
      <c r="X31" s="40" t="n">
        <f aca="false">K31/500</f>
        <v>0</v>
      </c>
      <c r="Y31" s="41" t="n">
        <f aca="false">(N31*1.5)/100</f>
        <v>0</v>
      </c>
      <c r="Z31" s="42" t="n">
        <f aca="false">X31*2.5+Y31*2.5</f>
        <v>0</v>
      </c>
      <c r="AA31" s="43" t="n">
        <f aca="false">(T31*0.7)/60</f>
        <v>75.46607124</v>
      </c>
      <c r="AB31" s="43" t="n">
        <f aca="false">W31/300</f>
        <v>0</v>
      </c>
      <c r="AC31" s="44" t="s">
        <v>43</v>
      </c>
      <c r="AD31" s="20" t="n">
        <f aca="false">SUM(U31,R31,P31,M31,J31)</f>
        <v>1</v>
      </c>
      <c r="AE31" s="45" t="n">
        <f aca="false">AF2*Z31+AF3*AA31+AF4*AB31</f>
        <v>4.1506339182</v>
      </c>
      <c r="AF31" s="45" t="n">
        <f aca="false">AJ2*X31+Y31*AJ2+AJ3*T31+W31*AJ4</f>
        <v>452.79642744</v>
      </c>
      <c r="AG31" s="45" t="n">
        <f aca="false">AD3*(AH31+AI31)</f>
        <v>100.727329763413</v>
      </c>
      <c r="AH31" s="0" t="n">
        <f aca="false">Z2*Z3*(L31+O31)+T31*Z4*AA2+AA3*AA4*W31</f>
        <v>485.1390294</v>
      </c>
      <c r="AI31" s="0" t="n">
        <f aca="false">(Z31*AG2+AA31*AG3+AB31*AG4)*AH4</f>
        <v>316.2028384956</v>
      </c>
    </row>
    <row r="32" customFormat="false" ht="15" hidden="false" customHeight="false" outlineLevel="0" collapsed="false">
      <c r="B32" s="23" t="n">
        <v>24</v>
      </c>
      <c r="C32" s="24" t="s">
        <v>64</v>
      </c>
      <c r="D32" s="25" t="n">
        <v>123372.2445</v>
      </c>
      <c r="E32" s="26" t="n">
        <f aca="false">D32/10000</f>
        <v>12.33722445</v>
      </c>
      <c r="F32" s="27" t="n">
        <v>0.15</v>
      </c>
      <c r="G32" s="25" t="n">
        <f aca="false">F32*D32</f>
        <v>18505.836675</v>
      </c>
      <c r="H32" s="28" t="n">
        <f aca="false">D32-G32</f>
        <v>104866.407825</v>
      </c>
      <c r="I32" s="29" t="n">
        <f aca="false">H32/10000</f>
        <v>10.4866407825</v>
      </c>
      <c r="J32" s="30" t="n">
        <v>0</v>
      </c>
      <c r="K32" s="31" t="n">
        <f aca="false">J32*H32</f>
        <v>0</v>
      </c>
      <c r="L32" s="31" t="n">
        <v>0</v>
      </c>
      <c r="M32" s="32" t="n">
        <v>0</v>
      </c>
      <c r="N32" s="33" t="n">
        <f aca="false">M32*H32</f>
        <v>0</v>
      </c>
      <c r="O32" s="33" t="n">
        <f aca="false">N32*T7</f>
        <v>0</v>
      </c>
      <c r="P32" s="34" t="n">
        <v>0.3</v>
      </c>
      <c r="Q32" s="35" t="n">
        <f aca="false">P32*H32</f>
        <v>31459.9223475</v>
      </c>
      <c r="R32" s="36" t="n">
        <v>0.15</v>
      </c>
      <c r="S32" s="37" t="n">
        <f aca="false">R32*G32</f>
        <v>2775.87550125</v>
      </c>
      <c r="T32" s="37" t="n">
        <f aca="false">S32*T4</f>
        <v>4163.813251875</v>
      </c>
      <c r="U32" s="38" t="n">
        <v>0.55</v>
      </c>
      <c r="V32" s="39" t="n">
        <f aca="false">U32*H32</f>
        <v>57676.52430375</v>
      </c>
      <c r="W32" s="39" t="n">
        <f aca="false">V32*T5</f>
        <v>69211.8291645</v>
      </c>
      <c r="X32" s="40" t="n">
        <f aca="false">K32/500</f>
        <v>0</v>
      </c>
      <c r="Y32" s="41" t="n">
        <f aca="false">(N32*1.5)/100</f>
        <v>0</v>
      </c>
      <c r="Z32" s="42" t="n">
        <f aca="false">X32*2.5+Y32*2.5</f>
        <v>0</v>
      </c>
      <c r="AA32" s="43" t="n">
        <f aca="false">(T32*0.7)/60</f>
        <v>48.577821271875</v>
      </c>
      <c r="AB32" s="43" t="n">
        <f aca="false">W32/300</f>
        <v>230.706097215</v>
      </c>
      <c r="AC32" s="44" t="s">
        <v>43</v>
      </c>
      <c r="AD32" s="20" t="n">
        <f aca="false">SUM(U32,R32,P32,M32,J32)</f>
        <v>1</v>
      </c>
      <c r="AE32" s="45" t="n">
        <f aca="false">AF2*Z32+AF3*AA32+AF4*AB32</f>
        <v>37.2776947522031</v>
      </c>
      <c r="AF32" s="45" t="n">
        <f aca="false">AJ2*X32+Y32*AJ2+AJ3*T32+W32*AJ4</f>
        <v>5828.41326079125</v>
      </c>
      <c r="AG32" s="45" t="n">
        <f aca="false">AD3*(AH32+AI32)</f>
        <v>570.181615025075</v>
      </c>
      <c r="AH32" s="0" t="n">
        <f aca="false">Z2*Z3*(L32+O32)+T32*Z4*AA2+AA3*AA4*W32</f>
        <v>3945.90702502687</v>
      </c>
      <c r="AI32" s="0" t="n">
        <f aca="false">(Z32*AG2+AA32*AG3+AB32*AG4)*AH4</f>
        <v>590.204490061496</v>
      </c>
    </row>
    <row r="33" customFormat="false" ht="15" hidden="false" customHeight="false" outlineLevel="0" collapsed="false">
      <c r="B33" s="23" t="n">
        <v>25</v>
      </c>
      <c r="C33" s="24" t="s">
        <v>65</v>
      </c>
      <c r="D33" s="25" t="n">
        <v>1576027.2101</v>
      </c>
      <c r="E33" s="26" t="n">
        <f aca="false">D33/10000</f>
        <v>157.60272101</v>
      </c>
      <c r="F33" s="27" t="n">
        <v>0.15</v>
      </c>
      <c r="G33" s="25" t="n">
        <f aca="false">F33*D33</f>
        <v>236404.081515</v>
      </c>
      <c r="H33" s="28" t="n">
        <f aca="false">D33-G33</f>
        <v>1339623.128585</v>
      </c>
      <c r="I33" s="29" t="n">
        <f aca="false">H33/10000</f>
        <v>133.9623128585</v>
      </c>
      <c r="J33" s="30" t="n">
        <v>0</v>
      </c>
      <c r="K33" s="31" t="n">
        <f aca="false">J33*H33</f>
        <v>0</v>
      </c>
      <c r="L33" s="31" t="n">
        <v>0</v>
      </c>
      <c r="M33" s="32" t="n">
        <v>0</v>
      </c>
      <c r="N33" s="33" t="n">
        <f aca="false">M33*H33</f>
        <v>0</v>
      </c>
      <c r="O33" s="33" t="n">
        <f aca="false">N33*T3</f>
        <v>0</v>
      </c>
      <c r="P33" s="34" t="n">
        <v>0.3</v>
      </c>
      <c r="Q33" s="35" t="n">
        <f aca="false">P33*H33</f>
        <v>401886.9385755</v>
      </c>
      <c r="R33" s="36" t="n">
        <v>0.2</v>
      </c>
      <c r="S33" s="37" t="n">
        <f aca="false">R33*G33</f>
        <v>47280.816303</v>
      </c>
      <c r="T33" s="37" t="n">
        <f aca="false">S33*T5</f>
        <v>56736.9795636</v>
      </c>
      <c r="U33" s="38" t="n">
        <v>0.5</v>
      </c>
      <c r="V33" s="39" t="n">
        <f aca="false">U33*H33</f>
        <v>669811.5642925</v>
      </c>
      <c r="W33" s="39" t="n">
        <f aca="false">V33*T5</f>
        <v>803773.877151</v>
      </c>
      <c r="X33" s="40" t="n">
        <f aca="false">K33/500</f>
        <v>0</v>
      </c>
      <c r="Y33" s="41" t="n">
        <f aca="false">(N33*1.5)/100</f>
        <v>0</v>
      </c>
      <c r="Z33" s="42" t="n">
        <f aca="false">X33*2.5+Y33*2.5</f>
        <v>0</v>
      </c>
      <c r="AA33" s="43" t="n">
        <f aca="false">(T33*0.7)/60</f>
        <v>661.931428242</v>
      </c>
      <c r="AB33" s="43" t="n">
        <f aca="false">W33/300</f>
        <v>2679.24625717</v>
      </c>
      <c r="AC33" s="44" t="s">
        <v>43</v>
      </c>
      <c r="AD33" s="20" t="n">
        <f aca="false">SUM(U33,R33,P33,M33,J33)</f>
        <v>1</v>
      </c>
      <c r="AE33" s="45" t="n">
        <f aca="false">AF2*Z33+AF3*AA33+AF4*AB33</f>
        <v>438.29316712881</v>
      </c>
      <c r="AF33" s="45" t="n">
        <f aca="false">AJ2*X33+Y33*AJ2+AJ3*T33+W33*AJ4</f>
        <v>68273.498741532</v>
      </c>
      <c r="AG33" s="45" t="n">
        <f aca="false">AD3*(AH33+AI33)</f>
        <v>6752.17601761782</v>
      </c>
      <c r="AH33" s="0" t="n">
        <f aca="false">Z2*Z3*(L33+O33)+T33*Z4*AA2+AA3*AA4*W33</f>
        <v>46453.4020176975</v>
      </c>
      <c r="AI33" s="0" t="n">
        <f aca="false">(Z33*AG2+AA33*AG3+AB33*AG4)*AH4</f>
        <v>7263.9094113509</v>
      </c>
    </row>
    <row r="34" customFormat="false" ht="15" hidden="false" customHeight="false" outlineLevel="0" collapsed="false">
      <c r="B34" s="23" t="n">
        <v>26</v>
      </c>
      <c r="C34" s="24" t="s">
        <v>66</v>
      </c>
      <c r="D34" s="25" t="n">
        <v>123412.5557</v>
      </c>
      <c r="E34" s="26" t="n">
        <f aca="false">D34/10000</f>
        <v>12.34125557</v>
      </c>
      <c r="F34" s="27" t="n">
        <v>0.15</v>
      </c>
      <c r="G34" s="25" t="n">
        <f aca="false">F34*D34</f>
        <v>18511.883355</v>
      </c>
      <c r="H34" s="28" t="n">
        <f aca="false">D34-G34</f>
        <v>104900.672345</v>
      </c>
      <c r="I34" s="29" t="n">
        <f aca="false">H34/10000</f>
        <v>10.4900672345</v>
      </c>
      <c r="J34" s="30" t="n">
        <v>0</v>
      </c>
      <c r="K34" s="31" t="n">
        <f aca="false">J34*H34</f>
        <v>0</v>
      </c>
      <c r="L34" s="31" t="n">
        <v>0</v>
      </c>
      <c r="M34" s="32" t="n">
        <v>0</v>
      </c>
      <c r="N34" s="33" t="n">
        <f aca="false">M34*H34</f>
        <v>0</v>
      </c>
      <c r="O34" s="33" t="n">
        <f aca="false">N34*T4</f>
        <v>0</v>
      </c>
      <c r="P34" s="34" t="n">
        <v>0.3</v>
      </c>
      <c r="Q34" s="35" t="n">
        <f aca="false">P34*H34</f>
        <v>31470.2017035</v>
      </c>
      <c r="R34" s="36" t="n">
        <v>0.2</v>
      </c>
      <c r="S34" s="37" t="n">
        <f aca="false">R34*G34</f>
        <v>3702.376671</v>
      </c>
      <c r="T34" s="37" t="n">
        <f aca="false">S34*T4</f>
        <v>5553.5650065</v>
      </c>
      <c r="U34" s="38" t="n">
        <v>0.5</v>
      </c>
      <c r="V34" s="39" t="n">
        <f aca="false">U34*H34</f>
        <v>52450.3361725</v>
      </c>
      <c r="W34" s="39" t="n">
        <f aca="false">V34*T5</f>
        <v>62940.403407</v>
      </c>
      <c r="X34" s="40" t="n">
        <f aca="false">K34/500</f>
        <v>0</v>
      </c>
      <c r="Y34" s="41" t="n">
        <f aca="false">(N34*1.5)/100</f>
        <v>0</v>
      </c>
      <c r="Z34" s="42" t="n">
        <f aca="false">X34*2.5+Y34*2.5</f>
        <v>0</v>
      </c>
      <c r="AA34" s="43" t="n">
        <f aca="false">(T34*0.7)/60</f>
        <v>64.7915917425</v>
      </c>
      <c r="AB34" s="43" t="n">
        <f aca="false">W34/300</f>
        <v>209.80134469</v>
      </c>
      <c r="AC34" s="44" t="s">
        <v>43</v>
      </c>
      <c r="AD34" s="20" t="n">
        <f aca="false">SUM(U34,R34,P34,M34,J34)</f>
        <v>1</v>
      </c>
      <c r="AE34" s="45" t="n">
        <f aca="false">AF2*Z34+AF3*AA34+AF4*AB34</f>
        <v>35.0337392493375</v>
      </c>
      <c r="AF34" s="45" t="n">
        <f aca="false">AJ2*X34+Y34*AJ2+AJ3*T34+W34*AJ4</f>
        <v>5423.981823015</v>
      </c>
      <c r="AG34" s="45" t="n">
        <f aca="false">AD3*(AH34+AI34)</f>
        <v>546.032561412132</v>
      </c>
      <c r="AH34" s="0" t="n">
        <f aca="false">Z2*Z3*(L34+O34)+T34*Z4*AA2+AA3*AA4*W34</f>
        <v>3720.888554355</v>
      </c>
      <c r="AI34" s="0" t="n">
        <f aca="false">(Z34*AG2+AA34*AG3+AB34*AG4)*AH4</f>
        <v>623.103823101515</v>
      </c>
    </row>
    <row r="35" customFormat="false" ht="15" hidden="false" customHeight="false" outlineLevel="0" collapsed="false">
      <c r="B35" s="23" t="n">
        <v>27</v>
      </c>
      <c r="C35" s="24" t="s">
        <v>67</v>
      </c>
      <c r="D35" s="25" t="n">
        <v>88281.4644</v>
      </c>
      <c r="E35" s="26" t="n">
        <f aca="false">D35/10000</f>
        <v>8.82814644</v>
      </c>
      <c r="F35" s="27" t="n">
        <v>0.15</v>
      </c>
      <c r="G35" s="25" t="n">
        <f aca="false">F35*D35</f>
        <v>13242.21966</v>
      </c>
      <c r="H35" s="28" t="n">
        <f aca="false">D35-G35</f>
        <v>75039.24474</v>
      </c>
      <c r="I35" s="29" t="n">
        <f aca="false">H35/10000</f>
        <v>7.503924474</v>
      </c>
      <c r="J35" s="30" t="n">
        <v>0</v>
      </c>
      <c r="K35" s="31" t="n">
        <f aca="false">J35*H35</f>
        <v>0</v>
      </c>
      <c r="L35" s="31" t="n">
        <v>0</v>
      </c>
      <c r="M35" s="32" t="n">
        <v>0</v>
      </c>
      <c r="N35" s="33" t="n">
        <f aca="false">M35*H35</f>
        <v>0</v>
      </c>
      <c r="O35" s="33" t="n">
        <f aca="false">N35*T5</f>
        <v>0</v>
      </c>
      <c r="P35" s="34" t="n">
        <v>0.1</v>
      </c>
      <c r="Q35" s="35" t="n">
        <f aca="false">P35*H35</f>
        <v>7503.924474</v>
      </c>
      <c r="R35" s="36" t="n">
        <v>0.9</v>
      </c>
      <c r="S35" s="37" t="n">
        <f aca="false">R35*G35</f>
        <v>11917.997694</v>
      </c>
      <c r="T35" s="37" t="n">
        <f aca="false">S35*T4</f>
        <v>17876.996541</v>
      </c>
      <c r="U35" s="38" t="n">
        <v>0</v>
      </c>
      <c r="V35" s="39" t="n">
        <f aca="false">U35*H35</f>
        <v>0</v>
      </c>
      <c r="W35" s="39" t="n">
        <f aca="false">V35*T5</f>
        <v>0</v>
      </c>
      <c r="X35" s="40" t="n">
        <f aca="false">K35/500</f>
        <v>0</v>
      </c>
      <c r="Y35" s="41" t="n">
        <f aca="false">(N35*1.5)/100</f>
        <v>0</v>
      </c>
      <c r="Z35" s="42" t="n">
        <f aca="false">X35*2.5+Y35*2.5</f>
        <v>0</v>
      </c>
      <c r="AA35" s="43" t="n">
        <f aca="false">(T35*0.7)/60</f>
        <v>208.564959645</v>
      </c>
      <c r="AB35" s="43" t="n">
        <f aca="false">W35/300</f>
        <v>0</v>
      </c>
      <c r="AC35" s="44" t="s">
        <v>43</v>
      </c>
      <c r="AD35" s="20" t="n">
        <f aca="false">SUM(U35,R35,P35,M35,J35)</f>
        <v>1</v>
      </c>
      <c r="AE35" s="45" t="n">
        <f aca="false">AF2*Z35+AF3*AA35+AF4*AB35</f>
        <v>11.471072780475</v>
      </c>
      <c r="AF35" s="45" t="n">
        <f aca="false">AJ2*X35+Y35*AJ2+AJ3*T35+W35*AJ4</f>
        <v>1251.38975787</v>
      </c>
      <c r="AG35" s="45" t="s">
        <v>68</v>
      </c>
      <c r="AH35" s="46" t="n">
        <v>1341.81</v>
      </c>
      <c r="AI35" s="46" t="n">
        <v>877.91</v>
      </c>
    </row>
    <row r="36" customFormat="false" ht="15" hidden="false" customHeight="false" outlineLevel="0" collapsed="false">
      <c r="B36" s="23" t="n">
        <v>28</v>
      </c>
      <c r="C36" s="24" t="s">
        <v>69</v>
      </c>
      <c r="D36" s="25" t="n">
        <v>32187.0347</v>
      </c>
      <c r="E36" s="26" t="n">
        <f aca="false">D36/10000</f>
        <v>3.21870347</v>
      </c>
      <c r="F36" s="27" t="n">
        <v>0.15</v>
      </c>
      <c r="G36" s="25" t="n">
        <f aca="false">F36*D36</f>
        <v>4828.055205</v>
      </c>
      <c r="H36" s="28" t="n">
        <f aca="false">D36-G36</f>
        <v>27358.979495</v>
      </c>
      <c r="I36" s="29" t="n">
        <f aca="false">H36/10000</f>
        <v>2.7358979495</v>
      </c>
      <c r="J36" s="30" t="n">
        <v>0</v>
      </c>
      <c r="K36" s="31" t="n">
        <f aca="false">J36*H36</f>
        <v>0</v>
      </c>
      <c r="L36" s="31" t="n">
        <v>0</v>
      </c>
      <c r="M36" s="32" t="n">
        <v>0</v>
      </c>
      <c r="N36" s="33" t="n">
        <f aca="false">M36*H36</f>
        <v>0</v>
      </c>
      <c r="O36" s="33" t="n">
        <f aca="false">N36*T6</f>
        <v>0</v>
      </c>
      <c r="P36" s="34" t="n">
        <v>0.15</v>
      </c>
      <c r="Q36" s="35" t="n">
        <f aca="false">P36*H36</f>
        <v>4103.84692425</v>
      </c>
      <c r="R36" s="36" t="n">
        <v>0.85</v>
      </c>
      <c r="S36" s="37" t="n">
        <f aca="false">R36*G36</f>
        <v>4103.84692425</v>
      </c>
      <c r="T36" s="37" t="n">
        <f aca="false">S36*T4</f>
        <v>6155.770386375</v>
      </c>
      <c r="U36" s="38" t="n">
        <v>0</v>
      </c>
      <c r="V36" s="39" t="n">
        <f aca="false">U36*H36</f>
        <v>0</v>
      </c>
      <c r="W36" s="39" t="n">
        <f aca="false">V36*T5</f>
        <v>0</v>
      </c>
      <c r="X36" s="40" t="n">
        <f aca="false">K36/500</f>
        <v>0</v>
      </c>
      <c r="Y36" s="41" t="n">
        <f aca="false">(N36*1.5)/100</f>
        <v>0</v>
      </c>
      <c r="Z36" s="42" t="n">
        <f aca="false">X36*2.5+Y36*2.5</f>
        <v>0</v>
      </c>
      <c r="AA36" s="43" t="n">
        <f aca="false">(T36*0.7)/60</f>
        <v>71.817321174375</v>
      </c>
      <c r="AB36" s="43" t="n">
        <f aca="false">W36/300</f>
        <v>0</v>
      </c>
      <c r="AC36" s="44" t="s">
        <v>43</v>
      </c>
      <c r="AD36" s="20" t="n">
        <f aca="false">SUM(U36,R36,P36,M36,J36)</f>
        <v>1</v>
      </c>
      <c r="AE36" s="45" t="n">
        <f aca="false">AF2*Z36+AF3*AA36+AF4*AB36</f>
        <v>3.94995266459062</v>
      </c>
      <c r="AF36" s="45" t="n">
        <f aca="false">AJ2*X36+Y36*AJ2+AJ3*T36+W36*AJ4</f>
        <v>430.90392704625</v>
      </c>
      <c r="AG36" s="47" t="n">
        <v>95.85</v>
      </c>
      <c r="AH36" s="1" t="n">
        <v>461.79</v>
      </c>
      <c r="AI36" s="1" t="n">
        <v>299.39</v>
      </c>
    </row>
    <row r="37" customFormat="false" ht="15" hidden="false" customHeight="false" outlineLevel="0" collapsed="false">
      <c r="B37" s="23" t="n">
        <v>29</v>
      </c>
      <c r="C37" s="24" t="s">
        <v>70</v>
      </c>
      <c r="D37" s="25" t="n">
        <v>35091.6731</v>
      </c>
      <c r="E37" s="26" t="n">
        <f aca="false">D37/10000</f>
        <v>3.50916731</v>
      </c>
      <c r="F37" s="27" t="n">
        <v>0.15</v>
      </c>
      <c r="G37" s="25" t="n">
        <f aca="false">F37*D37</f>
        <v>5263.750965</v>
      </c>
      <c r="H37" s="28" t="n">
        <f aca="false">D37-G37</f>
        <v>29827.922135</v>
      </c>
      <c r="I37" s="29" t="n">
        <f aca="false">H37/10000</f>
        <v>2.9827922135</v>
      </c>
      <c r="J37" s="30" t="n">
        <v>0</v>
      </c>
      <c r="K37" s="31" t="n">
        <f aca="false">J37*H37</f>
        <v>0</v>
      </c>
      <c r="L37" s="31" t="n">
        <v>0</v>
      </c>
      <c r="M37" s="32" t="n">
        <v>0</v>
      </c>
      <c r="N37" s="33" t="n">
        <f aca="false">M37*H37</f>
        <v>0</v>
      </c>
      <c r="O37" s="33" t="n">
        <f aca="false">N37*T7</f>
        <v>0</v>
      </c>
      <c r="P37" s="34" t="n">
        <v>0.15</v>
      </c>
      <c r="Q37" s="35" t="n">
        <f aca="false">P37*H37</f>
        <v>4474.18832025</v>
      </c>
      <c r="R37" s="36" t="n">
        <v>0.15</v>
      </c>
      <c r="S37" s="37" t="n">
        <f aca="false">R37*G37</f>
        <v>789.56264475</v>
      </c>
      <c r="T37" s="37" t="n">
        <f aca="false">S37*T4</f>
        <v>1184.343967125</v>
      </c>
      <c r="U37" s="38" t="n">
        <v>0.65</v>
      </c>
      <c r="V37" s="39" t="n">
        <f aca="false">U37*H37</f>
        <v>19388.14938775</v>
      </c>
      <c r="W37" s="39" t="n">
        <f aca="false">V37*T5</f>
        <v>23265.7792653</v>
      </c>
      <c r="X37" s="40" t="n">
        <f aca="false">K37/500</f>
        <v>0</v>
      </c>
      <c r="Y37" s="41" t="n">
        <f aca="false">(N37*1.5)/100</f>
        <v>0</v>
      </c>
      <c r="Z37" s="42" t="n">
        <f aca="false">X37*2.5+Y37*2.5</f>
        <v>0</v>
      </c>
      <c r="AA37" s="43" t="n">
        <f aca="false">(T37*0.7)/60</f>
        <v>13.817346283125</v>
      </c>
      <c r="AB37" s="43" t="n">
        <f aca="false">W37/300</f>
        <v>77.552597551</v>
      </c>
      <c r="AC37" s="44" t="s">
        <v>43</v>
      </c>
      <c r="AD37" s="20" t="n">
        <f aca="false">SUM(U37,R37,P37,M37,J37)</f>
        <v>0.95</v>
      </c>
      <c r="AE37" s="45" t="n">
        <v>9.83</v>
      </c>
      <c r="AF37" s="45" t="n">
        <v>1545.57</v>
      </c>
      <c r="AG37" s="47" t="n">
        <v>137.17</v>
      </c>
      <c r="AH37" s="1" t="n">
        <v>959.33</v>
      </c>
      <c r="AI37" s="1" t="n">
        <v>132.15</v>
      </c>
    </row>
    <row r="38" customFormat="false" ht="15" hidden="false" customHeight="false" outlineLevel="0" collapsed="false">
      <c r="B38" s="23" t="n">
        <v>30</v>
      </c>
      <c r="C38" s="24" t="s">
        <v>71</v>
      </c>
      <c r="D38" s="25" t="n">
        <v>18367.454</v>
      </c>
      <c r="E38" s="26" t="n">
        <f aca="false">D38/10000</f>
        <v>1.8367454</v>
      </c>
      <c r="F38" s="27" t="n">
        <v>0.15</v>
      </c>
      <c r="G38" s="25" t="n">
        <f aca="false">F38*D38</f>
        <v>2755.1181</v>
      </c>
      <c r="H38" s="28" t="n">
        <f aca="false">D38-G38</f>
        <v>15612.3359</v>
      </c>
      <c r="I38" s="29" t="n">
        <f aca="false">H38/10000</f>
        <v>1.56123359</v>
      </c>
      <c r="J38" s="30" t="n">
        <v>0</v>
      </c>
      <c r="K38" s="31" t="n">
        <f aca="false">J38*H38</f>
        <v>0</v>
      </c>
      <c r="L38" s="31" t="n">
        <v>0</v>
      </c>
      <c r="M38" s="32" t="n">
        <v>0</v>
      </c>
      <c r="N38" s="33" t="n">
        <f aca="false">M38*H38</f>
        <v>0</v>
      </c>
      <c r="O38" s="33" t="n">
        <v>0</v>
      </c>
      <c r="P38" s="34" t="n">
        <v>0.05</v>
      </c>
      <c r="Q38" s="35" t="n">
        <f aca="false">P38*H38</f>
        <v>780.616795</v>
      </c>
      <c r="R38" s="36" t="n">
        <v>0.95</v>
      </c>
      <c r="S38" s="37" t="n">
        <f aca="false">R38*G38</f>
        <v>2617.362195</v>
      </c>
      <c r="T38" s="37" t="n">
        <f aca="false">S38*T4</f>
        <v>3926.0432925</v>
      </c>
      <c r="U38" s="38" t="n">
        <v>0</v>
      </c>
      <c r="V38" s="39" t="n">
        <f aca="false">U38*H38</f>
        <v>0</v>
      </c>
      <c r="W38" s="39" t="n">
        <f aca="false">V38*T5</f>
        <v>0</v>
      </c>
      <c r="X38" s="40" t="n">
        <f aca="false">K38/500</f>
        <v>0</v>
      </c>
      <c r="Y38" s="41" t="n">
        <f aca="false">(N38*1.5)/100</f>
        <v>0</v>
      </c>
      <c r="Z38" s="42" t="n">
        <f aca="false">X38*2.5+Y38*2.5</f>
        <v>0</v>
      </c>
      <c r="AA38" s="43" t="n">
        <f aca="false">(T38*0.7)/60</f>
        <v>45.8038384125</v>
      </c>
      <c r="AB38" s="43" t="n">
        <f aca="false">W38/300</f>
        <v>0</v>
      </c>
      <c r="AC38" s="44" t="s">
        <v>43</v>
      </c>
      <c r="AD38" s="20" t="n">
        <f aca="false">SUM(U38,R38,P38,M38,J38)</f>
        <v>1</v>
      </c>
      <c r="AE38" s="45" t="n">
        <f aca="false">AF2*Z38+AF3*AA38+AF4*AB38</f>
        <v>2.5192111126875</v>
      </c>
      <c r="AF38" s="45" t="n">
        <f aca="false">AJ2*X38+Y38*AJ2+AJ3*T38+W38*AJ4</f>
        <v>274.823030475</v>
      </c>
      <c r="AG38" s="47" t="n">
        <v>61.11</v>
      </c>
      <c r="AH38" s="1" t="n">
        <v>295.29</v>
      </c>
      <c r="AI38" s="1" t="n">
        <v>191.93</v>
      </c>
    </row>
    <row r="39" customFormat="false" ht="15" hidden="false" customHeight="false" outlineLevel="0" collapsed="false">
      <c r="B39" s="23" t="n">
        <v>31</v>
      </c>
      <c r="C39" s="24" t="s">
        <v>72</v>
      </c>
      <c r="D39" s="25" t="n">
        <v>156539.8125</v>
      </c>
      <c r="E39" s="26" t="n">
        <f aca="false">D39/10000</f>
        <v>15.65398125</v>
      </c>
      <c r="F39" s="27" t="n">
        <v>0.15</v>
      </c>
      <c r="G39" s="25" t="n">
        <f aca="false">F39*D39</f>
        <v>23480.971875</v>
      </c>
      <c r="H39" s="28" t="n">
        <f aca="false">D39-G39</f>
        <v>133058.840625</v>
      </c>
      <c r="I39" s="29" t="n">
        <f aca="false">H39/10000</f>
        <v>13.3058840625</v>
      </c>
      <c r="J39" s="30" t="n">
        <v>0</v>
      </c>
      <c r="K39" s="31" t="n">
        <f aca="false">J39*H39</f>
        <v>0</v>
      </c>
      <c r="L39" s="31" t="n">
        <v>0</v>
      </c>
      <c r="M39" s="32" t="n">
        <v>0</v>
      </c>
      <c r="N39" s="33" t="n">
        <f aca="false">M39*H39</f>
        <v>0</v>
      </c>
      <c r="O39" s="33" t="n">
        <f aca="false">N39*T9</f>
        <v>0</v>
      </c>
      <c r="P39" s="34" t="n">
        <v>0.2</v>
      </c>
      <c r="Q39" s="35" t="n">
        <f aca="false">P39*H39</f>
        <v>26611.768125</v>
      </c>
      <c r="R39" s="36" t="n">
        <v>0.15</v>
      </c>
      <c r="S39" s="37" t="n">
        <f aca="false">R39*G39</f>
        <v>3522.14578125</v>
      </c>
      <c r="T39" s="37" t="n">
        <f aca="false">S39*T4</f>
        <v>5283.218671875</v>
      </c>
      <c r="U39" s="38" t="n">
        <v>0.65</v>
      </c>
      <c r="V39" s="39" t="n">
        <f aca="false">U39*H39</f>
        <v>86488.24640625</v>
      </c>
      <c r="W39" s="39" t="n">
        <f aca="false">V39*T5</f>
        <v>103785.8956875</v>
      </c>
      <c r="X39" s="40" t="n">
        <f aca="false">K39/500</f>
        <v>0</v>
      </c>
      <c r="Y39" s="41" t="n">
        <f aca="false">(N39*1.5)/100</f>
        <v>0</v>
      </c>
      <c r="Z39" s="42" t="n">
        <f aca="false">X39*2.5+Y39*2.5</f>
        <v>0</v>
      </c>
      <c r="AA39" s="43" t="n">
        <f aca="false">(T39*0.7)/60</f>
        <v>61.637551171875</v>
      </c>
      <c r="AB39" s="43" t="n">
        <f aca="false">W39/300</f>
        <v>345.952985625</v>
      </c>
      <c r="AC39" s="44" t="s">
        <v>43</v>
      </c>
      <c r="AD39" s="20" t="n">
        <f aca="false">SUM(U39,R39,P39,M39,J39)</f>
        <v>1</v>
      </c>
      <c r="AE39" s="45" t="n">
        <f aca="false">AF2*Z39+AF3*AA39+AF4*AB39</f>
        <v>55.2830131582031</v>
      </c>
      <c r="AF39" s="45" t="n">
        <f aca="false">AJ2*X39+Y39*AJ2+AJ3*T39+W39*AJ4</f>
        <v>8672.69696203125</v>
      </c>
      <c r="AG39" s="47" t="n">
        <v>817.73</v>
      </c>
      <c r="AH39" s="1" t="n">
        <v>5711.35</v>
      </c>
      <c r="AI39" s="1" t="n">
        <v>785.99</v>
      </c>
    </row>
    <row r="40" customFormat="false" ht="15" hidden="false" customHeight="false" outlineLevel="0" collapsed="false">
      <c r="B40" s="23" t="n">
        <v>32</v>
      </c>
      <c r="C40" s="24" t="s">
        <v>73</v>
      </c>
      <c r="D40" s="25" t="n">
        <v>57112.7886</v>
      </c>
      <c r="E40" s="26" t="n">
        <f aca="false">D40/10000</f>
        <v>5.71127886</v>
      </c>
      <c r="F40" s="27" t="n">
        <v>0.15</v>
      </c>
      <c r="G40" s="25" t="n">
        <f aca="false">F40*D40</f>
        <v>8566.91829</v>
      </c>
      <c r="H40" s="28" t="n">
        <f aca="false">D40-G40</f>
        <v>48545.87031</v>
      </c>
      <c r="I40" s="29" t="n">
        <f aca="false">H40/10000</f>
        <v>4.854587031</v>
      </c>
      <c r="J40" s="30" t="n">
        <v>0</v>
      </c>
      <c r="K40" s="31" t="n">
        <f aca="false">J40*H40</f>
        <v>0</v>
      </c>
      <c r="L40" s="31" t="n">
        <v>0</v>
      </c>
      <c r="M40" s="32" t="n">
        <v>0</v>
      </c>
      <c r="N40" s="33" t="n">
        <f aca="false">M40*H40</f>
        <v>0</v>
      </c>
      <c r="O40" s="33" t="n">
        <f aca="false">N40*T10</f>
        <v>0</v>
      </c>
      <c r="P40" s="34" t="n">
        <v>0.15</v>
      </c>
      <c r="Q40" s="35" t="n">
        <f aca="false">P40*H40</f>
        <v>7281.8805465</v>
      </c>
      <c r="R40" s="36" t="n">
        <v>0.85</v>
      </c>
      <c r="S40" s="37" t="n">
        <f aca="false">R40*G40</f>
        <v>7281.8805465</v>
      </c>
      <c r="T40" s="37" t="n">
        <f aca="false">S40*T4</f>
        <v>10922.82081975</v>
      </c>
      <c r="U40" s="38" t="n">
        <v>0</v>
      </c>
      <c r="V40" s="39" t="n">
        <f aca="false">U40*H40</f>
        <v>0</v>
      </c>
      <c r="W40" s="39" t="n">
        <f aca="false">V40*T5</f>
        <v>0</v>
      </c>
      <c r="X40" s="40" t="n">
        <f aca="false">K40/500</f>
        <v>0</v>
      </c>
      <c r="Y40" s="41" t="n">
        <f aca="false">(N40*1.5)/100</f>
        <v>0</v>
      </c>
      <c r="Z40" s="42" t="n">
        <f aca="false">X40*2.5+Y40*2.5</f>
        <v>0</v>
      </c>
      <c r="AA40" s="43" t="n">
        <f aca="false">(T40*0.7)/60</f>
        <v>127.43290956375</v>
      </c>
      <c r="AB40" s="43" t="n">
        <f aca="false">W40/300</f>
        <v>0</v>
      </c>
      <c r="AC40" s="44" t="s">
        <v>43</v>
      </c>
      <c r="AD40" s="20" t="n">
        <f aca="false">SUM(U40,R40,P40,M40,J40)</f>
        <v>1</v>
      </c>
      <c r="AE40" s="45" t="n">
        <v>6.59</v>
      </c>
      <c r="AF40" s="45" t="n">
        <v>719.23</v>
      </c>
      <c r="AG40" s="47" t="n">
        <v>159.19</v>
      </c>
      <c r="AH40" s="1" t="n">
        <v>767.91</v>
      </c>
      <c r="AI40" s="1" t="n">
        <v>499.39</v>
      </c>
    </row>
    <row r="41" customFormat="false" ht="17.35" hidden="false" customHeight="true" outlineLevel="0" collapsed="false">
      <c r="B41" s="19" t="s">
        <v>74</v>
      </c>
      <c r="C41" s="19"/>
      <c r="D41" s="19"/>
      <c r="E41" s="19"/>
      <c r="F41" s="19"/>
      <c r="G41" s="19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19"/>
      <c r="Y41" s="19"/>
      <c r="Z41" s="49"/>
      <c r="AA41" s="49"/>
      <c r="AB41" s="49"/>
      <c r="AC41" s="19"/>
      <c r="AD41" s="19"/>
      <c r="AE41" s="50" t="n">
        <f aca="false">SUM(AE9:AE40)</f>
        <v>4857.98306401573</v>
      </c>
      <c r="AF41" s="51" t="n">
        <f aca="false">SUM(AF9:AF40)</f>
        <v>466815.07156624</v>
      </c>
      <c r="AG41" s="51" t="n">
        <f aca="false">SUM(AG9:AG40)</f>
        <v>130302.196762879</v>
      </c>
    </row>
    <row r="42" customFormat="false" ht="41.25" hidden="false" customHeight="true" outlineLevel="0" collapsed="false">
      <c r="J42" s="52" t="s">
        <v>75</v>
      </c>
      <c r="K42" s="52"/>
      <c r="L42" s="52"/>
      <c r="M42" s="53" t="s">
        <v>76</v>
      </c>
      <c r="N42" s="53"/>
      <c r="O42" s="53"/>
      <c r="P42" s="54" t="s">
        <v>77</v>
      </c>
      <c r="Q42" s="54"/>
      <c r="R42" s="55" t="s">
        <v>78</v>
      </c>
      <c r="S42" s="55"/>
      <c r="T42" s="55"/>
      <c r="U42" s="56" t="s">
        <v>79</v>
      </c>
      <c r="V42" s="56"/>
      <c r="W42" s="56"/>
      <c r="X42" s="57" t="n">
        <f aca="false">SUM(X9:X40)</f>
        <v>3259.7323471547</v>
      </c>
      <c r="Y42" s="58" t="n">
        <f aca="false">SUM(Y9:Y40)</f>
        <v>4950.6291468675</v>
      </c>
      <c r="Z42" s="59" t="n">
        <f aca="false">SUM(Z9:Z40)</f>
        <v>20525.9037350555</v>
      </c>
      <c r="AA42" s="60" t="n">
        <f aca="false">SUM(AA9:AA40)</f>
        <v>28787.5991285811</v>
      </c>
      <c r="AB42" s="60" t="n">
        <f aca="false">SUM(AB9:AB40)</f>
        <v>8167.042614283</v>
      </c>
    </row>
  </sheetData>
  <mergeCells count="22">
    <mergeCell ref="P2:S2"/>
    <mergeCell ref="P3:S3"/>
    <mergeCell ref="P4:S4"/>
    <mergeCell ref="P5:S5"/>
    <mergeCell ref="B7:B8"/>
    <mergeCell ref="C7:C8"/>
    <mergeCell ref="D7:E7"/>
    <mergeCell ref="F7:G7"/>
    <mergeCell ref="H7:I7"/>
    <mergeCell ref="J7:L7"/>
    <mergeCell ref="M7:O7"/>
    <mergeCell ref="P7:Q7"/>
    <mergeCell ref="R7:T7"/>
    <mergeCell ref="U7:W7"/>
    <mergeCell ref="X7:AC7"/>
    <mergeCell ref="AE7:AG7"/>
    <mergeCell ref="B41:C41"/>
    <mergeCell ref="J42:L42"/>
    <mergeCell ref="M42:O42"/>
    <mergeCell ref="P42:Q42"/>
    <mergeCell ref="R42:T42"/>
    <mergeCell ref="U42:W4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3" activeCellId="0" sqref="C3"/>
    </sheetView>
  </sheetViews>
  <sheetFormatPr defaultColWidth="8.6796875" defaultRowHeight="15" customHeight="false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LibreOffice/26.2.3.2$Windows_X86_64 LibreOffice_project/70e089b17412e4cb7773e41413306b17a2328c34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Andrei Sabau</dc:creator>
  <dc:description/>
  <dc:language>en-US</dc:language>
  <cp:lastModifiedBy/>
  <dcterms:modified xsi:type="dcterms:W3CDTF">2026-06-11T10:17:52Z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